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tabRatio="790" activeTab="7"/>
  </bookViews>
  <sheets>
    <sheet name="1.1" sheetId="1" r:id="rId1"/>
    <sheet name="1.2" sheetId="2" r:id="rId2"/>
    <sheet name="1.3A" sheetId="3" r:id="rId3"/>
    <sheet name="1.3B" sheetId="4" r:id="rId4"/>
    <sheet name="1.3C" sheetId="5" r:id="rId5"/>
    <sheet name="1.4" sheetId="6" r:id="rId6"/>
    <sheet name="1.5" sheetId="7" r:id="rId7"/>
    <sheet name="2A" sheetId="8" r:id="rId8"/>
    <sheet name="2B" sheetId="9" r:id="rId9"/>
    <sheet name="2C" sheetId="10" r:id="rId10"/>
    <sheet name="3.1A" sheetId="11" r:id="rId11"/>
    <sheet name="3.1B" sheetId="12" r:id="rId12"/>
    <sheet name="3.2A" sheetId="13" r:id="rId13"/>
    <sheet name="3.2B" sheetId="14" r:id="rId14"/>
    <sheet name="4.1" sheetId="15" r:id="rId15"/>
    <sheet name="4.2" sheetId="16" r:id="rId16"/>
    <sheet name="4.3" sheetId="17" r:id="rId17"/>
    <sheet name="4.4" sheetId="18" r:id="rId18"/>
    <sheet name="4.5A" sheetId="19" r:id="rId19"/>
    <sheet name="4.5B" sheetId="20" r:id="rId20"/>
    <sheet name="4.5C" sheetId="21" r:id="rId21"/>
  </sheets>
  <definedNames>
    <definedName name="_xlnm._FilterDatabase" localSheetId="10" hidden="1">'3.1A'!$A$4:$G$151</definedName>
    <definedName name="_xlnm._FilterDatabase" localSheetId="11" hidden="1">'3.1B'!$A$4:$G$163</definedName>
    <definedName name="_xlnm._FilterDatabase" localSheetId="12" hidden="1">'3.2A'!$A$4:$G$1757</definedName>
  </definedNames>
  <calcPr fullCalcOnLoad="1"/>
</workbook>
</file>

<file path=xl/sharedStrings.xml><?xml version="1.0" encoding="utf-8"?>
<sst xmlns="http://schemas.openxmlformats.org/spreadsheetml/2006/main" count="11176" uniqueCount="676">
  <si>
    <t>ABAETÉ</t>
  </si>
  <si>
    <t>Doméstico</t>
  </si>
  <si>
    <t>Internacional</t>
  </si>
  <si>
    <t>Total</t>
  </si>
  <si>
    <t>Horas Voadas (h)</t>
  </si>
  <si>
    <t>Quilômetros Voados (km)</t>
  </si>
  <si>
    <t>Velocidade Média (km/h)</t>
  </si>
  <si>
    <t>Assentos Quilômetros Oferecidos - ASK</t>
  </si>
  <si>
    <t>Passageiro Quilômetro Transportado</t>
  </si>
  <si>
    <t>Aproveitamento (%)</t>
  </si>
  <si>
    <t>Passageiro Quilômetro Pago Transportado - RPK</t>
  </si>
  <si>
    <t>Tonelada Quilômetro Oferecida  - ATK</t>
  </si>
  <si>
    <t>Tonelada Quilômetro Utilizada Total</t>
  </si>
  <si>
    <t>Tonelada Quilômetro Utilizada Paga - RTK</t>
  </si>
  <si>
    <t>Tonelada Quilômetro de Bagagem Transportada</t>
  </si>
  <si>
    <t>Tonelada Quilômetro de Bagagem Transportada Paga</t>
  </si>
  <si>
    <t>Tonelada Quilômetro de Carga Transportada</t>
  </si>
  <si>
    <t>Tonelada Quilômetro de Carga Transportada Paga - FTK</t>
  </si>
  <si>
    <t>Tonelada Quilômetro de Correio Transportado</t>
  </si>
  <si>
    <t>Etapas Realizadas (número de decolagens)</t>
  </si>
  <si>
    <t>Etapa Média de Voo</t>
  </si>
  <si>
    <t>ABSA</t>
  </si>
  <si>
    <t>AIR MINAS</t>
  </si>
  <si>
    <t>AVIANCA (ICAO:ONE)</t>
  </si>
  <si>
    <t>AZUL</t>
  </si>
  <si>
    <t>BETA</t>
  </si>
  <si>
    <t>CRUISER</t>
  </si>
  <si>
    <t>GOL/VRG LINHAS AEREAS</t>
  </si>
  <si>
    <t xml:space="preserve">MASTER TOP </t>
  </si>
  <si>
    <t xml:space="preserve">MEGA </t>
  </si>
  <si>
    <t>META</t>
  </si>
  <si>
    <t xml:space="preserve">NHT </t>
  </si>
  <si>
    <t>NOAR</t>
  </si>
  <si>
    <t xml:space="preserve">PANTANAL </t>
  </si>
  <si>
    <t>PASSAREDO</t>
  </si>
  <si>
    <t>PUMA AIR</t>
  </si>
  <si>
    <t>RICO</t>
  </si>
  <si>
    <t>RIO Linhas Aéreas</t>
  </si>
  <si>
    <t>SETE LINHAS AÉREAS</t>
  </si>
  <si>
    <t>SOL</t>
  </si>
  <si>
    <t xml:space="preserve">TAF </t>
  </si>
  <si>
    <t>TAM</t>
  </si>
  <si>
    <t>TEAM</t>
  </si>
  <si>
    <t>TOTAL</t>
  </si>
  <si>
    <t>TRIP</t>
  </si>
  <si>
    <t>VARIG LOG</t>
  </si>
  <si>
    <t>WEBJET</t>
  </si>
  <si>
    <t>INDÚSTRIA</t>
  </si>
  <si>
    <t>Ano</t>
  </si>
  <si>
    <t>Quilômetros Voados</t>
  </si>
  <si>
    <t>Receita de Voo (R$)</t>
  </si>
  <si>
    <t>Despesa de Voo (R$)</t>
  </si>
  <si>
    <t>Resultado de Voo (R$)</t>
  </si>
  <si>
    <t>Mês</t>
  </si>
  <si>
    <t>Assentos Km Oferecidos (ASK)</t>
  </si>
  <si>
    <t>Passageiro Km Transportado</t>
  </si>
  <si>
    <t>%</t>
  </si>
  <si>
    <t>Tonelada km Oferecida (ATK)</t>
  </si>
  <si>
    <t>Tonelada km Utilizada Total</t>
  </si>
  <si>
    <t>07</t>
  </si>
  <si>
    <t>c - LINHAS INTERNACIONAIS</t>
  </si>
  <si>
    <t>2 - EVOLUÇÃO ANUAL DE PASSAGEIROS TRANSPORTADOS</t>
  </si>
  <si>
    <t>ATA BRASIL</t>
  </si>
  <si>
    <t>BRA</t>
  </si>
  <si>
    <t>NORDESTE</t>
  </si>
  <si>
    <t>PENTA</t>
  </si>
  <si>
    <t>RIO SUL</t>
  </si>
  <si>
    <t>TAVAJ</t>
  </si>
  <si>
    <t>VARIG</t>
  </si>
  <si>
    <t>VASP</t>
  </si>
  <si>
    <t>VRG LINHAS AEREAS</t>
  </si>
  <si>
    <t>Continente Destino</t>
  </si>
  <si>
    <t>País Destino</t>
  </si>
  <si>
    <t>Nome Empresa Aérea</t>
  </si>
  <si>
    <t>Pax Total</t>
  </si>
  <si>
    <t>MARTINAIR HOLLAND</t>
  </si>
  <si>
    <t>ÁFRICA</t>
  </si>
  <si>
    <t>ÁFRICA DO SUL</t>
  </si>
  <si>
    <t>LAN PERU</t>
  </si>
  <si>
    <t>SOUTH AFRICAN AIRWAYS</t>
  </si>
  <si>
    <t>ANGOLA</t>
  </si>
  <si>
    <t>ANGOLA AIRLINES</t>
  </si>
  <si>
    <t>CABO VERDE</t>
  </si>
  <si>
    <t>AIR ITALY</t>
  </si>
  <si>
    <t>TACV-TRANSP. AEREOS CABO VERDE</t>
  </si>
  <si>
    <t>ATLAS AIR</t>
  </si>
  <si>
    <t xml:space="preserve">SENEGAL  </t>
  </si>
  <si>
    <t>LUFTHANSA CARGO</t>
  </si>
  <si>
    <t>TURKISH AIRLINES</t>
  </si>
  <si>
    <t>AMÉRICA CENTRAL</t>
  </si>
  <si>
    <t>ANTILHAS FRANCESAS</t>
  </si>
  <si>
    <t>AIR CARAÍBES</t>
  </si>
  <si>
    <t xml:space="preserve">ANTILHAS HOLANDESAS  </t>
  </si>
  <si>
    <t>CARGOLUX</t>
  </si>
  <si>
    <t xml:space="preserve">BARBADOS </t>
  </si>
  <si>
    <t>COSTA RICA</t>
  </si>
  <si>
    <t>MAS AIR AEROT. CARGA S.A DE C.V.</t>
  </si>
  <si>
    <t>CIELOS DEL PERU</t>
  </si>
  <si>
    <t xml:space="preserve">JAMAICA  </t>
  </si>
  <si>
    <t xml:space="preserve">MARTINIQUE  </t>
  </si>
  <si>
    <t xml:space="preserve">PANAMÁ  </t>
  </si>
  <si>
    <t>COPA – COMPAÑIA PANAMEÑA DE AVIACION</t>
  </si>
  <si>
    <t xml:space="preserve">PORTO RICO  </t>
  </si>
  <si>
    <t>AMERICAN AIRLINES</t>
  </si>
  <si>
    <t>FEDEX</t>
  </si>
  <si>
    <t xml:space="preserve">REPÚBLICA DOMINICANA </t>
  </si>
  <si>
    <t>AMÉRICA DO NORTE</t>
  </si>
  <si>
    <t>CANADÁ</t>
  </si>
  <si>
    <t>AIR CANADA</t>
  </si>
  <si>
    <t>ESTADOS UNIDOS</t>
  </si>
  <si>
    <t>ARROW AIR</t>
  </si>
  <si>
    <t>CONTINENTAL AIRLINES</t>
  </si>
  <si>
    <t>DELTA AIRLINES</t>
  </si>
  <si>
    <t>JAPAN AIR LINES</t>
  </si>
  <si>
    <t xml:space="preserve">KOREAN AIR </t>
  </si>
  <si>
    <t>TRANSP. AEREOS MERCANTILES - TAMPA</t>
  </si>
  <si>
    <t>UNITED AIR LINES</t>
  </si>
  <si>
    <t>UNITED PARCEL SERVICE CO.</t>
  </si>
  <si>
    <t>US AIRWAYS</t>
  </si>
  <si>
    <t>MÉXICO</t>
  </si>
  <si>
    <t>AEROMEXICO</t>
  </si>
  <si>
    <t>COMPANIA MEXICANA DE AVIACION</t>
  </si>
  <si>
    <t>AMÉRICA DO SUL</t>
  </si>
  <si>
    <t>ARGENTINA</t>
  </si>
  <si>
    <t>AEROLINEAS ARGENTINAS</t>
  </si>
  <si>
    <t>BRITISH AIRWAYS</t>
  </si>
  <si>
    <t>LAN ARGENTINA</t>
  </si>
  <si>
    <t>LAN CARGO</t>
  </si>
  <si>
    <t>LAN CHILE</t>
  </si>
  <si>
    <t>PLUNA</t>
  </si>
  <si>
    <t>QATAR AIRWAYS</t>
  </si>
  <si>
    <t>TAM MERCOSUR</t>
  </si>
  <si>
    <t xml:space="preserve">BOLÍVIA  </t>
  </si>
  <si>
    <t>AEROSUR</t>
  </si>
  <si>
    <t>CHILE</t>
  </si>
  <si>
    <t>LAN COLOMBIA</t>
  </si>
  <si>
    <t>LAN EXPRESS</t>
  </si>
  <si>
    <t>COLÔMBIA</t>
  </si>
  <si>
    <t>AVIANCA</t>
  </si>
  <si>
    <t xml:space="preserve">EQUADOR  </t>
  </si>
  <si>
    <t>GUIANA</t>
  </si>
  <si>
    <t>GUIANA FRANCESA</t>
  </si>
  <si>
    <t>SURINAM</t>
  </si>
  <si>
    <t xml:space="preserve">PARAGUAI </t>
  </si>
  <si>
    <t>PERU</t>
  </si>
  <si>
    <t>TACA PERU</t>
  </si>
  <si>
    <t xml:space="preserve">SURINAME </t>
  </si>
  <si>
    <t>URUGUAI</t>
  </si>
  <si>
    <t>VENEZUELA</t>
  </si>
  <si>
    <t>ÁSIA</t>
  </si>
  <si>
    <t>CHINA</t>
  </si>
  <si>
    <t>AIR CHINA</t>
  </si>
  <si>
    <t>CORÉIA DO SUL</t>
  </si>
  <si>
    <t>EMIRADOS ÁRABES UNIDOS</t>
  </si>
  <si>
    <t>EMIRATES</t>
  </si>
  <si>
    <t>ISRAEL</t>
  </si>
  <si>
    <t>El Al</t>
  </si>
  <si>
    <t>JAPÃO</t>
  </si>
  <si>
    <t>QATAR</t>
  </si>
  <si>
    <t>SINGAPURA</t>
  </si>
  <si>
    <t>EUROPA</t>
  </si>
  <si>
    <t>ALEMANHA</t>
  </si>
  <si>
    <t>CONDOR</t>
  </si>
  <si>
    <t>LUFTHANSA</t>
  </si>
  <si>
    <t>ESPANHA</t>
  </si>
  <si>
    <t xml:space="preserve">AIR EUROPA </t>
  </si>
  <si>
    <t>IBERIA</t>
  </si>
  <si>
    <t>IBER WORLD</t>
  </si>
  <si>
    <t>FRANÇA</t>
  </si>
  <si>
    <t>AIR FRANCE</t>
  </si>
  <si>
    <t xml:space="preserve">KLM </t>
  </si>
  <si>
    <t>HOLANDA</t>
  </si>
  <si>
    <t>ITÁLIA</t>
  </si>
  <si>
    <t>ALITALIA</t>
  </si>
  <si>
    <t xml:space="preserve">LUXEMBURGO  </t>
  </si>
  <si>
    <t xml:space="preserve">PORTUGAL </t>
  </si>
  <si>
    <t>TRANSPORTES AEREOS PORTUGUESES</t>
  </si>
  <si>
    <t>REINO UNIDO</t>
  </si>
  <si>
    <t xml:space="preserve">SUÍÇA </t>
  </si>
  <si>
    <t>SWISS</t>
  </si>
  <si>
    <t>TURQUIA</t>
  </si>
  <si>
    <t>3.1- TRÁFEGO INTERNACIONAL</t>
  </si>
  <si>
    <t>AC</t>
  </si>
  <si>
    <t>CRUZEIRO DO SUL</t>
  </si>
  <si>
    <t>RIO BRANCO</t>
  </si>
  <si>
    <t>AM</t>
  </si>
  <si>
    <t>MANAUS</t>
  </si>
  <si>
    <t>CE</t>
  </si>
  <si>
    <t>FORTALEZA</t>
  </si>
  <si>
    <t>DF</t>
  </si>
  <si>
    <t>BRASÍLIA</t>
  </si>
  <si>
    <t>MS</t>
  </si>
  <si>
    <t>CAMPO GRANDE</t>
  </si>
  <si>
    <t>MT</t>
  </si>
  <si>
    <t>CUIABÁ</t>
  </si>
  <si>
    <t>PA</t>
  </si>
  <si>
    <t>BELÉM</t>
  </si>
  <si>
    <t>RO</t>
  </si>
  <si>
    <t>JI-PARANÁ</t>
  </si>
  <si>
    <t>PORTO VELHO</t>
  </si>
  <si>
    <t>GO</t>
  </si>
  <si>
    <t>GOIÂNIA</t>
  </si>
  <si>
    <t>MG</t>
  </si>
  <si>
    <t>BELO HORIZONTE - CONFINS</t>
  </si>
  <si>
    <t>RJ</t>
  </si>
  <si>
    <t>RIO DE JANEIRO - GALEÃO</t>
  </si>
  <si>
    <t>SP</t>
  </si>
  <si>
    <t>CAMPINAS</t>
  </si>
  <si>
    <t>SÃO PAULO - GUARULHOS</t>
  </si>
  <si>
    <t>AL</t>
  </si>
  <si>
    <t>MACEIÓ</t>
  </si>
  <si>
    <t>BA</t>
  </si>
  <si>
    <t>PAULO AFONSO</t>
  </si>
  <si>
    <t>PORTO SEGURO</t>
  </si>
  <si>
    <t>SALVADOR</t>
  </si>
  <si>
    <t>UNA</t>
  </si>
  <si>
    <t>ES</t>
  </si>
  <si>
    <t>VITÓRIA</t>
  </si>
  <si>
    <t>MA</t>
  </si>
  <si>
    <t>SÃO LUÍS</t>
  </si>
  <si>
    <t>UBERLÂNDIA</t>
  </si>
  <si>
    <t>SANTARÉM</t>
  </si>
  <si>
    <t>PE</t>
  </si>
  <si>
    <t>CARUARU</t>
  </si>
  <si>
    <t>FERNANDO DE NORONHA</t>
  </si>
  <si>
    <t>RECIFE</t>
  </si>
  <si>
    <t>PR</t>
  </si>
  <si>
    <t>CURITIBA</t>
  </si>
  <si>
    <t>FOZ DO IGUAÇU</t>
  </si>
  <si>
    <t>LONDRINA</t>
  </si>
  <si>
    <t>RIO DE JANEIRO - SANTOS DUMONT</t>
  </si>
  <si>
    <t>RN</t>
  </si>
  <si>
    <t>NATAL</t>
  </si>
  <si>
    <t>RS</t>
  </si>
  <si>
    <t>PORTO ALEGRE</t>
  </si>
  <si>
    <t>SC</t>
  </si>
  <si>
    <t>FLORIANÓPOLIS</t>
  </si>
  <si>
    <t>SE</t>
  </si>
  <si>
    <t>ARACAJU</t>
  </si>
  <si>
    <t>RIBEIRÃO PRETO</t>
  </si>
  <si>
    <t>SÃO JOSÉ DO RIO PRETO</t>
  </si>
  <si>
    <t>SÃO PAULO - CONGONHAS</t>
  </si>
  <si>
    <t>BARCELOS</t>
  </si>
  <si>
    <t>SANTA ISABEL DO RIO NEGRO</t>
  </si>
  <si>
    <t>SÃO GABRIEL DA CACHOEIRA</t>
  </si>
  <si>
    <t>BOCA DO ACRE</t>
  </si>
  <si>
    <t>BORBA</t>
  </si>
  <si>
    <t>CARAUARI</t>
  </si>
  <si>
    <t>COARI</t>
  </si>
  <si>
    <t>TEFÉ</t>
  </si>
  <si>
    <t>EIRUNEPÉ</t>
  </si>
  <si>
    <t>FONTE BOA</t>
  </si>
  <si>
    <t>SÃO PAULO DE OLIVENÇA</t>
  </si>
  <si>
    <t>TABATINGA</t>
  </si>
  <si>
    <t>HUMAITÁ</t>
  </si>
  <si>
    <t>LÁBREA</t>
  </si>
  <si>
    <t>MANICORÉ</t>
  </si>
  <si>
    <t>MAUÉS</t>
  </si>
  <si>
    <t>PARINTINS</t>
  </si>
  <si>
    <t>AP</t>
  </si>
  <si>
    <t>MACAPÁ</t>
  </si>
  <si>
    <t>ALTAMIRA</t>
  </si>
  <si>
    <t>ITAITUBA</t>
  </si>
  <si>
    <t>MARABÁ</t>
  </si>
  <si>
    <t>ORIXIMINÁ</t>
  </si>
  <si>
    <t>PARAUAPEBAS</t>
  </si>
  <si>
    <t>TUCURUÍ</t>
  </si>
  <si>
    <t>RR</t>
  </si>
  <si>
    <t>BOA VISTA</t>
  </si>
  <si>
    <t>TO</t>
  </si>
  <si>
    <t>ARAGUAÍNA</t>
  </si>
  <si>
    <t>ALMEIRIM</t>
  </si>
  <si>
    <t>NAVEGANTES</t>
  </si>
  <si>
    <t>TARTARUGALZINHO</t>
  </si>
  <si>
    <t>BARREIRAS</t>
  </si>
  <si>
    <t>BOM JESUS DA LAPA</t>
  </si>
  <si>
    <t>GUANAMBI</t>
  </si>
  <si>
    <t>ILHÉUS</t>
  </si>
  <si>
    <t>VITÓRIA DA CONQUISTA</t>
  </si>
  <si>
    <t>IPATINGA</t>
  </si>
  <si>
    <t>LENÇÓIS</t>
  </si>
  <si>
    <t>BELO HORIZONTE - PAMPULHA</t>
  </si>
  <si>
    <t>GOVERNADOR VALADARES</t>
  </si>
  <si>
    <t>MONTES CLAROS</t>
  </si>
  <si>
    <t>BAURU</t>
  </si>
  <si>
    <t>PRESIDENTE PRUDENTE</t>
  </si>
  <si>
    <t>PALMAS</t>
  </si>
  <si>
    <t>JUAZEIRO DO NORTE</t>
  </si>
  <si>
    <t>PB</t>
  </si>
  <si>
    <t>JOÃO PESSOA</t>
  </si>
  <si>
    <t>PETROLINA</t>
  </si>
  <si>
    <t>PI</t>
  </si>
  <si>
    <t>TERESINA</t>
  </si>
  <si>
    <t>SÃO JOSÉ DOS CAMPOS</t>
  </si>
  <si>
    <t>CALDAS NOVAS</t>
  </si>
  <si>
    <t>MINAÇU</t>
  </si>
  <si>
    <t>IMPERATRIZ</t>
  </si>
  <si>
    <t>UBERABA</t>
  </si>
  <si>
    <t>CONFRESA</t>
  </si>
  <si>
    <t>SÃO FÉLIX DO ARAGUAIA</t>
  </si>
  <si>
    <t>REDENÇÃO</t>
  </si>
  <si>
    <t>CAMPINA GRANDE</t>
  </si>
  <si>
    <t>CHAPECÓ</t>
  </si>
  <si>
    <t>GURUPI</t>
  </si>
  <si>
    <t>MARINGÁ</t>
  </si>
  <si>
    <t>CABO FRIO</t>
  </si>
  <si>
    <t>CAMPOS DOS GOYTACAZES</t>
  </si>
  <si>
    <t>MACAÉ</t>
  </si>
  <si>
    <t>RIO VERDE</t>
  </si>
  <si>
    <t>SÃO FÉLIX DO XINGU</t>
  </si>
  <si>
    <t>ARAXÁ</t>
  </si>
  <si>
    <t>BARBACENA</t>
  </si>
  <si>
    <t>ITUIUTABA</t>
  </si>
  <si>
    <t>SÃO JOÃO DEL REI</t>
  </si>
  <si>
    <t>DOURADOS</t>
  </si>
  <si>
    <t>CASCAVEL</t>
  </si>
  <si>
    <t>DIAMANTINA</t>
  </si>
  <si>
    <t>JUIZ DE FORA</t>
  </si>
  <si>
    <t>PATOS DE MINAS</t>
  </si>
  <si>
    <t>SÃO SEBASTIÃO DO PARAÍSO</t>
  </si>
  <si>
    <t>JOINVILLE</t>
  </si>
  <si>
    <t>JANAÚBA</t>
  </si>
  <si>
    <t>VARGINHA</t>
  </si>
  <si>
    <t>BONITO</t>
  </si>
  <si>
    <t>CORUMBÁ</t>
  </si>
  <si>
    <t>ALTA FLORESTA</t>
  </si>
  <si>
    <t>SINOP</t>
  </si>
  <si>
    <t>VILHENA</t>
  </si>
  <si>
    <t>ARIPUANÃ</t>
  </si>
  <si>
    <t>JUARA</t>
  </si>
  <si>
    <t>JUÍNA</t>
  </si>
  <si>
    <t>SANTANA DO ARAGUAIA</t>
  </si>
  <si>
    <t>RONDONÓPOLIS</t>
  </si>
  <si>
    <t>CONCEIÇÃO DO ARAGUAIA</t>
  </si>
  <si>
    <t>OURILÂNDIA DO NORTE</t>
  </si>
  <si>
    <t>MOSSORÓ</t>
  </si>
  <si>
    <t>CRICIÚMA</t>
  </si>
  <si>
    <t>GUARAPUAVA</t>
  </si>
  <si>
    <t>CAXIAS DO SUL</t>
  </si>
  <si>
    <t>ERECHIM</t>
  </si>
  <si>
    <t>PASSO FUNDO</t>
  </si>
  <si>
    <t>CAÇADOR</t>
  </si>
  <si>
    <t>JOAÇABA</t>
  </si>
  <si>
    <t>ARAÇATUBA</t>
  </si>
  <si>
    <t>MARÍLIA</t>
  </si>
  <si>
    <t>ANGRA DOS REIS</t>
  </si>
  <si>
    <t>ARMAÇÃO DE BÚZIOS</t>
  </si>
  <si>
    <t>RIO DE JANEIRO - JACAREPAGUÁ</t>
  </si>
  <si>
    <t>PARATI</t>
  </si>
  <si>
    <t>ALTO ALEGRE</t>
  </si>
  <si>
    <t>AMAJARI</t>
  </si>
  <si>
    <t>PEIXOTO DE AZEVEDO</t>
  </si>
  <si>
    <t>IJUÍ</t>
  </si>
  <si>
    <t>SANTO ÂNGELO</t>
  </si>
  <si>
    <t>SANTA ROSA</t>
  </si>
  <si>
    <t>PELOTAS</t>
  </si>
  <si>
    <t>RIO GRANDE</t>
  </si>
  <si>
    <t>SANTA MARIA</t>
  </si>
  <si>
    <t>URUGUAIANA</t>
  </si>
  <si>
    <t>BARRETOS</t>
  </si>
  <si>
    <t>ANÁPOLIS</t>
  </si>
  <si>
    <t>SÃO CARLOS</t>
  </si>
  <si>
    <t>3.2 - TRÁFEGO DOMÉSTICO</t>
  </si>
  <si>
    <t>a – TRÁFEGO POR ORIGEM E DESTINO - ANO 2010</t>
  </si>
  <si>
    <t>Origem (UF)</t>
  </si>
  <si>
    <t>Origem - Localidade Atendida</t>
  </si>
  <si>
    <t>Destino (UF)</t>
  </si>
  <si>
    <t>Destino - Localidade Atendida</t>
  </si>
  <si>
    <t>Pax</t>
  </si>
  <si>
    <t>Carga (Kg)</t>
  </si>
  <si>
    <t>Correio (Kg)</t>
  </si>
  <si>
    <t>CENTRO-OESTE</t>
  </si>
  <si>
    <t>NORTE</t>
  </si>
  <si>
    <t>SUDESTE</t>
  </si>
  <si>
    <t>SUL</t>
  </si>
  <si>
    <t>Origem</t>
  </si>
  <si>
    <t>Destino</t>
  </si>
  <si>
    <t>Natureza Empresa</t>
  </si>
  <si>
    <t>ESTRANGEIRA</t>
  </si>
  <si>
    <t>BRASILEIRA</t>
  </si>
  <si>
    <t>TRÁFEGO DOMÉSTICO E INTERNACIONAL</t>
  </si>
  <si>
    <t>TRÁFEGO DOMÉSTICO</t>
  </si>
  <si>
    <t>TRÁFEGO INTERNACIONAL</t>
  </si>
  <si>
    <t>1.1 - TRÁFEGO AÉREO DOMÉSTICO E INTERNACIONAL</t>
  </si>
  <si>
    <t>1.3 - EVOLUÇÃO MENSAL DE ASSENTOS E TONELADAS QUILÔMETROS OFERECIDAS E UTILIZADAS</t>
  </si>
  <si>
    <t>a - LINHAS DOMÉSTICAS E INTERNACIONAIS</t>
  </si>
  <si>
    <t>b - LINHAS DOMÉSTICAS</t>
  </si>
  <si>
    <t>a - TRÁFEGO TOTAL DOMÉSTICO E INTERNACIONAL 2002-2010</t>
  </si>
  <si>
    <t>b - TRÁFEGO TOTAL DOMÉSTICO 2002-2010</t>
  </si>
  <si>
    <t>c - TRÁFEGO TOTAL INTERNACIONAL 2002-2010</t>
  </si>
  <si>
    <t>a - ORIGEM BRASIL - RESUMO POR EMPRESA, CONTINENTE E PAÍS DE ORIGEM - ANO 2010</t>
  </si>
  <si>
    <t>b - DESTINO BRASIL - RESUMO POR EMPRESA, CONTINENTE E PAÍS DE ORIGEM - ANO 2010</t>
  </si>
  <si>
    <t>b - RESUMO POR REGIÃO - 2010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</si>
  <si>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</si>
  <si>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</si>
  <si>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</si>
  <si>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</si>
  <si>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</si>
  <si>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</si>
  <si>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</si>
  <si>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</si>
  <si>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</si>
  <si>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</si>
  <si>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</si>
  <si>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</si>
  <si>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AEROLANE (LAN ECUADOR)</t>
  </si>
  <si>
    <t>1.2 - EVOLUÇÃO DO TRÁFEGO AEREO BRASILEIRO - 2002 a 2010</t>
  </si>
  <si>
    <t>AEROPORTO NÃO ENCONTRADO</t>
  </si>
  <si>
    <t>LIGAÇÕES NO EXTERIOR</t>
  </si>
  <si>
    <t>Carga Total (kg)</t>
  </si>
  <si>
    <t>Correio (kg)</t>
  </si>
  <si>
    <t>MARROCOS</t>
  </si>
  <si>
    <t xml:space="preserve">NIGÉRIA  </t>
  </si>
  <si>
    <t>RIO</t>
  </si>
  <si>
    <t>1.5  -  PESSOAL POR EMPRESA SEGUNDO A CATEGORIA</t>
  </si>
  <si>
    <t>CATEGORIA</t>
  </si>
  <si>
    <t xml:space="preserve">QUANTIDADE EM 31 DEZ   </t>
  </si>
  <si>
    <t>GOL/VRG</t>
  </si>
  <si>
    <t>MASTER TOP</t>
  </si>
  <si>
    <t>MEGA</t>
  </si>
  <si>
    <t>NHT</t>
  </si>
  <si>
    <t>PANTANAL</t>
  </si>
  <si>
    <t>PILOTOS   E  CO-PILOTOS</t>
  </si>
  <si>
    <t>2264</t>
  </si>
  <si>
    <t>DEMAIS TRIPULANTES TÉCNICOS</t>
  </si>
  <si>
    <t>-</t>
  </si>
  <si>
    <t>AUXILIARES DE VÔO</t>
  </si>
  <si>
    <t>6253</t>
  </si>
  <si>
    <t>PESSOAL DE MANUTENÇÃO E REVISÃO</t>
  </si>
  <si>
    <t>*</t>
  </si>
  <si>
    <t>PESSOAL DE TRÁFEGO E DE VENDAS</t>
  </si>
  <si>
    <t>4580</t>
  </si>
  <si>
    <t>OUTRAS</t>
  </si>
  <si>
    <t>9366</t>
  </si>
  <si>
    <t>24729</t>
  </si>
  <si>
    <t>* Dados não reportados pela empresa.</t>
  </si>
  <si>
    <t>OBSERVAÇÃO: As empresas Air Minas, Beta e TAF não apresentaram seus dados de pessoal até 20/04/2011.</t>
  </si>
  <si>
    <t>1.4  -  FROTA - EMPRESAS BRASILEIRAS</t>
  </si>
  <si>
    <t>AERONAVES</t>
  </si>
  <si>
    <t>QUANTIDADE EM 31 DEZ</t>
  </si>
  <si>
    <t>CAPACIDADE</t>
  </si>
  <si>
    <t>FABRICANTE</t>
  </si>
  <si>
    <t xml:space="preserve"> MODELO</t>
  </si>
  <si>
    <t xml:space="preserve">  VERSÃO</t>
  </si>
  <si>
    <t>ASSENTOS INSTALADOS</t>
  </si>
  <si>
    <t>MÉDIA DE PAYLOAD (EM TONELADAS)</t>
  </si>
  <si>
    <t>MÉDIA MCTOM     (EM TONELADAS)</t>
  </si>
  <si>
    <t>AIRBUS</t>
  </si>
  <si>
    <t>A-319</t>
  </si>
  <si>
    <t>PASSAGEIRO</t>
  </si>
  <si>
    <t>132-144</t>
  </si>
  <si>
    <t>A-320</t>
  </si>
  <si>
    <t xml:space="preserve">A-321 </t>
  </si>
  <si>
    <t xml:space="preserve">A-330-200 </t>
  </si>
  <si>
    <t>A-340-500</t>
  </si>
  <si>
    <t>ATR</t>
  </si>
  <si>
    <t>ATR-42-300</t>
  </si>
  <si>
    <t>45-47-48</t>
  </si>
  <si>
    <t>ATR-42-300/320</t>
  </si>
  <si>
    <t>ATR-42-320</t>
  </si>
  <si>
    <t>ATR-42-500</t>
  </si>
  <si>
    <t>ATR-72-200</t>
  </si>
  <si>
    <t xml:space="preserve">ATR-72-202 </t>
  </si>
  <si>
    <t>66-68</t>
  </si>
  <si>
    <t>ATR-72-212</t>
  </si>
  <si>
    <t>ATR-72-212A</t>
  </si>
  <si>
    <t>CONVERSÍVEL</t>
  </si>
  <si>
    <t>BOEING</t>
  </si>
  <si>
    <t>727-200</t>
  </si>
  <si>
    <t>CARGUEIRO</t>
  </si>
  <si>
    <t>727-264</t>
  </si>
  <si>
    <t>737-200</t>
  </si>
  <si>
    <t>737-300</t>
  </si>
  <si>
    <t>132-141-148</t>
  </si>
  <si>
    <t>737-400</t>
  </si>
  <si>
    <t>737-700</t>
  </si>
  <si>
    <t>737-800</t>
  </si>
  <si>
    <t>757-200</t>
  </si>
  <si>
    <t>767-200</t>
  </si>
  <si>
    <t>767- 300</t>
  </si>
  <si>
    <t>767-300</t>
  </si>
  <si>
    <t>205-258</t>
  </si>
  <si>
    <t>777-200ER</t>
  </si>
  <si>
    <t xml:space="preserve">MD-10 </t>
  </si>
  <si>
    <t>CESSNA</t>
  </si>
  <si>
    <t>208 Caravan 1</t>
  </si>
  <si>
    <t>EMBRAER</t>
  </si>
  <si>
    <t>EMB-110 Bandeirante</t>
  </si>
  <si>
    <t>14-15-18</t>
  </si>
  <si>
    <t>EMB-120 Brasilia</t>
  </si>
  <si>
    <t>28-30-58</t>
  </si>
  <si>
    <t>EMB-135</t>
  </si>
  <si>
    <t>Embraer E-145 EP</t>
  </si>
  <si>
    <t>Embraer E-145 LR</t>
  </si>
  <si>
    <t xml:space="preserve">Embraer E-145 LU </t>
  </si>
  <si>
    <t>Embraer E-145 MP</t>
  </si>
  <si>
    <t xml:space="preserve">ERJ-170 </t>
  </si>
  <si>
    <t>FOKKER</t>
  </si>
  <si>
    <t xml:space="preserve">LET </t>
  </si>
  <si>
    <t xml:space="preserve">L-410 Turbolet </t>
  </si>
  <si>
    <t xml:space="preserve">NOAR </t>
  </si>
  <si>
    <t>11.9</t>
  </si>
  <si>
    <t>11.5</t>
  </si>
  <si>
    <t xml:space="preserve">PASSAGEIRO </t>
  </si>
  <si>
    <t>26</t>
  </si>
  <si>
    <t>144</t>
  </si>
  <si>
    <t>86</t>
  </si>
  <si>
    <t>174</t>
  </si>
  <si>
    <t>220</t>
  </si>
  <si>
    <t>18</t>
  </si>
  <si>
    <t>223</t>
  </si>
  <si>
    <t>02</t>
  </si>
  <si>
    <t>267</t>
  </si>
  <si>
    <t>03</t>
  </si>
  <si>
    <t>205</t>
  </si>
  <si>
    <t>04</t>
  </si>
  <si>
    <t>362</t>
  </si>
  <si>
    <t>47 - 48</t>
  </si>
  <si>
    <t>45-47</t>
  </si>
  <si>
    <t>OBSERVAÇÃO: As empresas Air Minas, Beta e TAF não apresentaram seus dados de frota até 20/04/2011.</t>
  </si>
  <si>
    <t>4.1 BALANÇO PATRIMONIAL</t>
  </si>
  <si>
    <t>BALANÇO PATRIMONIAL (R$1.000,00)</t>
  </si>
  <si>
    <t>CRUISER*</t>
  </si>
  <si>
    <t>PASSAREDO*</t>
  </si>
  <si>
    <t>RICO*</t>
  </si>
  <si>
    <t>SETE*</t>
  </si>
  <si>
    <t>TOTAL*</t>
  </si>
  <si>
    <t>VARIG LOG*</t>
  </si>
  <si>
    <t xml:space="preserve">ATIVO  </t>
  </si>
  <si>
    <t>CIRCULANTE</t>
  </si>
  <si>
    <t>CAIXA E EQUIVALENTES DE CAIXA</t>
  </si>
  <si>
    <t>TÍTULOS E VALORES MOBILIÁRIOS</t>
  </si>
  <si>
    <t>CONTAS A RECEBER</t>
  </si>
  <si>
    <t>ESTOQUES</t>
  </si>
  <si>
    <t>TRIBUTOS A RECUPERAR</t>
  </si>
  <si>
    <t>DESPESAS ANTECIPADAS</t>
  </si>
  <si>
    <t>OUTROS</t>
  </si>
  <si>
    <t>NÃO CIRCULANTE</t>
  </si>
  <si>
    <t>REALIZÁVEL A LONGO PRAZO</t>
  </si>
  <si>
    <t>DEPÓSITOS JUDICIAIS E EM GARANTIA</t>
  </si>
  <si>
    <t>CAIXA RESTRITO</t>
  </si>
  <si>
    <t>CRÉDITOS COM PESSOAS LIGADAS</t>
  </si>
  <si>
    <t>TRIBUTOS DIFERIDOS E A RECUPERAR</t>
  </si>
  <si>
    <t>OUTROS ATIVOS REALIZÁVEIS A LONGO PRAZO</t>
  </si>
  <si>
    <t xml:space="preserve">INVESTIMENTOS  </t>
  </si>
  <si>
    <t>IMOBILIZADO</t>
  </si>
  <si>
    <t>INTANGÍVEL</t>
  </si>
  <si>
    <t>TOTAL DO ATIVO</t>
  </si>
  <si>
    <t>PASSIVO</t>
  </si>
  <si>
    <t>TRANSPORTE A EXECUTAR</t>
  </si>
  <si>
    <t xml:space="preserve">EMPRÉSTIMOS E FINANCIAMENTOS  </t>
  </si>
  <si>
    <t xml:space="preserve">FORNECEDORES  </t>
  </si>
  <si>
    <t xml:space="preserve">ARRENDAMENTOS MERCANTIS FINANCEIROS  </t>
  </si>
  <si>
    <t>OBRIGAÇÕES TRABALHISTAS</t>
  </si>
  <si>
    <t>OBRIGAÇÕES FISCAIS</t>
  </si>
  <si>
    <t xml:space="preserve">PROVISÕES  </t>
  </si>
  <si>
    <t xml:space="preserve">OUTROS   </t>
  </si>
  <si>
    <t xml:space="preserve">NÃO CIRCULANTE    </t>
  </si>
  <si>
    <t>OBRIGAÇÕES COM PESSOAS LIGADAS</t>
  </si>
  <si>
    <t>ADIANTAMENTO P/ FUT. AUMENTO DE CAPITAL</t>
  </si>
  <si>
    <t>PATRIMÔNIO LÍQUIDO</t>
  </si>
  <si>
    <t xml:space="preserve">CAPITAL SOCIAL  </t>
  </si>
  <si>
    <t xml:space="preserve">RESERVAS  </t>
  </si>
  <si>
    <t xml:space="preserve">RESERVA DE CAPITAL </t>
  </si>
  <si>
    <t>RESERVA DE LUCROS</t>
  </si>
  <si>
    <t>AJUSTES DE AVALIAÇÃO PATRIMONIAL</t>
  </si>
  <si>
    <t>LUCRO/PREJUÍZOS ACUMULADOS</t>
  </si>
  <si>
    <t>TOTAL PASSIVO E PAT. LÍQUIDO</t>
  </si>
  <si>
    <t>*Dados de 2010 não auditados.</t>
  </si>
  <si>
    <t>As empresas BETA, MASTER TOP, META, SYMASTER, TAF  e TEAM não envieram as Demonstrações Financeiras Anuais a tempo de publicá-las.</t>
  </si>
  <si>
    <t>4.2 DEMONSTRAÇÃO DO RESULTADO DE EXERCÍCIO</t>
  </si>
  <si>
    <t>DEMONSTRAÇÃO DO RESULTADO DE EXERCÍCIO (R$1.000,00)</t>
  </si>
  <si>
    <t>SETE</t>
  </si>
  <si>
    <t xml:space="preserve">RECEITA BRUTA </t>
  </si>
  <si>
    <t xml:space="preserve"> RECEITAS DE VOO </t>
  </si>
  <si>
    <t xml:space="preserve"> OUTRAS RECEITAS OPERACIONAIS </t>
  </si>
  <si>
    <t xml:space="preserve"> DEDUÇÕES DA RECEITA BRUTA </t>
  </si>
  <si>
    <t xml:space="preserve"> RECEITA OPERACIONAL LÍQUIDA </t>
  </si>
  <si>
    <t xml:space="preserve"> CUSTOS OPERACIONAIS </t>
  </si>
  <si>
    <t xml:space="preserve"> CUSTOS DOS SERV. PRESTADOS </t>
  </si>
  <si>
    <t xml:space="preserve"> OUTROS CUSTOS OPERACIONAIS </t>
  </si>
  <si>
    <t xml:space="preserve"> LUCRO/PREJUÍZO BRUTO </t>
  </si>
  <si>
    <t xml:space="preserve"> DESPESAS COMERCIAIS </t>
  </si>
  <si>
    <t xml:space="preserve"> DESP.GERAIS E ADMINISTRATIVAS </t>
  </si>
  <si>
    <t xml:space="preserve"> RESULTADO FINANCEIRO LÍQUIDO </t>
  </si>
  <si>
    <t xml:space="preserve"> OUTROS RESULTADOS OPERACIONAIS </t>
  </si>
  <si>
    <t xml:space="preserve"> LUCRO/PREJUÍZO ANTES DO IR </t>
  </si>
  <si>
    <t>I.R. E CONTRIBUIÇÃO SOCIAL</t>
  </si>
  <si>
    <t xml:space="preserve"> LUCRO/PREJUÍZO DO EXERCÍCIO </t>
  </si>
  <si>
    <t>4.3 INDÚSTRIA: COMPOSIÇÃO DE RECEITA POR SETOR DE ATIVIDADE</t>
  </si>
  <si>
    <t>LINHAS DOMÉSTICAS E INTERNACIONAIS</t>
  </si>
  <si>
    <t>ANO</t>
  </si>
  <si>
    <t>PASSAGENS</t>
  </si>
  <si>
    <t>FRETAMENTOS</t>
  </si>
  <si>
    <t>CORREIOS</t>
  </si>
  <si>
    <t>CARGA</t>
  </si>
  <si>
    <t>LINHAS DOMÉSTICAS</t>
  </si>
  <si>
    <t>LINHAS INTERNACIONAIS</t>
  </si>
  <si>
    <t>4.4 PLANILHAS CONSOLIDADAS DE CUSTOS DA INDÚSTRIA</t>
  </si>
  <si>
    <t>DISCRIMINAÇÃO</t>
  </si>
  <si>
    <t>2003</t>
  </si>
  <si>
    <t>2004</t>
  </si>
  <si>
    <t>2005</t>
  </si>
  <si>
    <t>Combustível</t>
  </si>
  <si>
    <t>Encargos com Pessoal</t>
  </si>
  <si>
    <t>Despesas Adm. Diversas e Outras</t>
  </si>
  <si>
    <t>Arrendamento e Manutenção</t>
  </si>
  <si>
    <t>Despesas Comerciais</t>
  </si>
  <si>
    <t>Deprec.e Seguro Equip.Vôo</t>
  </si>
  <si>
    <t>Tarifas Aeroportuárias</t>
  </si>
  <si>
    <t>Tarifas de Com. e Auxílio</t>
  </si>
  <si>
    <t>Organização Terrestre</t>
  </si>
  <si>
    <t>Desp.Dir.Pax e Carga</t>
  </si>
  <si>
    <t>Deprec.Seg.Aluguel em Geral</t>
  </si>
  <si>
    <t>Amortizações</t>
  </si>
  <si>
    <t>4.5A DEMONSTRATIVOS DE RELATÓRIO OPERACIONAL</t>
  </si>
  <si>
    <t>Resultado</t>
  </si>
  <si>
    <t>4.5B DEMONSTRATIVOS DE RELATÓRIO OPERACIONAL</t>
  </si>
  <si>
    <t>PUMA</t>
  </si>
  <si>
    <t>VARIGLOG</t>
  </si>
  <si>
    <t>VRG/GOL</t>
  </si>
  <si>
    <t>4.5C DEMONSTRATIVOS DE RELATÓRIO OPERACIONAL</t>
  </si>
  <si>
    <t>Empresa Aérea</t>
  </si>
  <si>
    <t>RIO LINHAS AÉREAS</t>
  </si>
  <si>
    <t>Receita de Passagem</t>
  </si>
  <si>
    <t>Receita de Excesso de Bagagem</t>
  </si>
  <si>
    <t>Receita de Carga</t>
  </si>
  <si>
    <t>Receita de Mala Postal</t>
  </si>
  <si>
    <t>Receita de Fretamento - Passageiros</t>
  </si>
  <si>
    <t>Receita de Fretamento - Carga</t>
  </si>
  <si>
    <t>Receita de Rede Postal Noturna</t>
  </si>
  <si>
    <t>Receita de Suplementação Tarifária</t>
  </si>
  <si>
    <t>Outras Receitas de Voo</t>
  </si>
  <si>
    <t>Total Receitas de Voo</t>
  </si>
  <si>
    <t>Custo Direto de Tripulantes Técnicos</t>
  </si>
  <si>
    <t>Custo Direto de Comissários de Bordo</t>
  </si>
  <si>
    <t>Custo Direto de Combustível</t>
  </si>
  <si>
    <t>Custo Direto de Depreciação de Equip. de Voo</t>
  </si>
  <si>
    <t>Custo Direto de Manutenção e Revisão</t>
  </si>
  <si>
    <t>Custo Direto de Seguros de Aeronaves</t>
  </si>
  <si>
    <t>Custo Direto de Arrendamento de Aeronaves</t>
  </si>
  <si>
    <t>Custo Direto de Tarifas Aeroportuárias</t>
  </si>
  <si>
    <t>Custo Direto de Tarifas de Auxílio à Navegação</t>
  </si>
  <si>
    <t>Total Custos Diretos</t>
  </si>
  <si>
    <t>Custo Indireto de Organização Terrestre</t>
  </si>
  <si>
    <t>Custo Indireto de Serviço de Bordo</t>
  </si>
  <si>
    <t>Custos Indiretos - Outros</t>
  </si>
  <si>
    <t>Total Custos Indiretos</t>
  </si>
  <si>
    <t>Despesa Operacional Org. de Tráfego de Pax</t>
  </si>
  <si>
    <t>Despesa Operacional Org. de Tráfego de Carga</t>
  </si>
  <si>
    <t>Despesa Operacional de Administração Geral</t>
  </si>
  <si>
    <t>Despesas Operacionais - Outras</t>
  </si>
  <si>
    <t>Total Despesas Operacionais</t>
  </si>
  <si>
    <t xml:space="preserve">Total de Custos e Despesas </t>
  </si>
  <si>
    <t>Resultado de Voo</t>
  </si>
  <si>
    <t>Outras Receitas Operacionais</t>
  </si>
  <si>
    <t>Outras Despesas Operacionais</t>
  </si>
  <si>
    <t>Total de Outras Operacionais</t>
  </si>
  <si>
    <t>Custo Direto de Depreciação Equip. de Voo</t>
  </si>
  <si>
    <t>Total de Custos e Despesas</t>
  </si>
  <si>
    <t>Despesa Operacional Org. de Tráfego de Pax.</t>
  </si>
  <si>
    <t>DOMÉSTICO E INTERNACIONAL (%)</t>
  </si>
  <si>
    <t>SEGMENTO DOMÉSTICO (%)</t>
  </si>
  <si>
    <t>SEGMENTO INTERNACIONAL (%)</t>
  </si>
  <si>
    <t>Linhas Domésticas e Internacionais (R$)</t>
  </si>
  <si>
    <t>Linhas Domésticas (R$)</t>
  </si>
  <si>
    <t>Linhas Internacionais (R$)</t>
  </si>
  <si>
    <t>SOL*</t>
  </si>
  <si>
    <t>**Receitas de voo e Outras Receitas Operacionais não discriminadas.</t>
  </si>
  <si>
    <t>***Dados de 2009 inconsistentes.</t>
  </si>
  <si>
    <t>ABAETÉ***</t>
  </si>
  <si>
    <t>AZUL**</t>
  </si>
  <si>
    <t>PUMA AIR*</t>
  </si>
  <si>
    <t>RIO***</t>
  </si>
  <si>
    <t>Obs.:</t>
  </si>
  <si>
    <t>Existe indício de que os dados reportados pela Passaredo em voos internacionais estejam equivocados.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</si>
</sst>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_(* #,##0.000000_);_(* \(#,##0.000000\);_(* &quot;-&quot;??_);_(@_)"/>
    <numFmt numFmtId="169" formatCode="0.0%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>
        <color indexed="31"/>
      </left>
      <right/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/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/>
    </border>
    <border>
      <left style="thin">
        <color indexed="31"/>
      </left>
      <right style="thin">
        <color indexed="31"/>
      </right>
      <top/>
      <bottom/>
    </border>
    <border>
      <left style="thin">
        <color indexed="31"/>
      </left>
      <right style="thin">
        <color indexed="31"/>
      </right>
      <top style="thin"/>
      <bottom style="thin"/>
    </border>
    <border>
      <left style="thin">
        <color indexed="31"/>
      </left>
      <right style="thin">
        <color indexed="31"/>
      </right>
      <top/>
      <bottom style="thin">
        <color indexed="31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31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top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5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5" fillId="34" borderId="10" xfId="0" applyFont="1" applyFill="1" applyBorder="1" applyAlignment="1">
      <alignment horizontal="left"/>
    </xf>
    <xf numFmtId="49" fontId="63" fillId="0" borderId="0" xfId="65" applyNumberFormat="1" applyFont="1" applyAlignment="1">
      <alignment horizontal="right" vertical="center"/>
    </xf>
    <xf numFmtId="0" fontId="47" fillId="0" borderId="0" xfId="48">
      <alignment/>
      <protection/>
    </xf>
    <xf numFmtId="0" fontId="63" fillId="0" borderId="0" xfId="0" applyFont="1" applyAlignment="1">
      <alignment horizontal="center" vertical="center"/>
    </xf>
    <xf numFmtId="0" fontId="47" fillId="0" borderId="11" xfId="48" applyBorder="1" applyAlignment="1">
      <alignment horizontal="center" vertical="top" wrapText="1"/>
      <protection/>
    </xf>
    <xf numFmtId="165" fontId="47" fillId="0" borderId="11" xfId="63" applyNumberFormat="1" applyFont="1" applyBorder="1" applyAlignment="1">
      <alignment horizontal="center" vertical="top" wrapText="1"/>
    </xf>
    <xf numFmtId="0" fontId="47" fillId="0" borderId="11" xfId="48" applyBorder="1">
      <alignment/>
      <protection/>
    </xf>
    <xf numFmtId="165" fontId="47" fillId="0" borderId="11" xfId="63" applyNumberFormat="1" applyFont="1" applyBorder="1" applyAlignment="1">
      <alignment horizontal="center"/>
    </xf>
    <xf numFmtId="165" fontId="47" fillId="0" borderId="0" xfId="63" applyNumberFormat="1" applyFont="1" applyAlignment="1">
      <alignment horizontal="center"/>
    </xf>
    <xf numFmtId="0" fontId="0" fillId="0" borderId="0" xfId="0" applyAlignment="1">
      <alignment horizontal="center" vertical="top" wrapText="1"/>
    </xf>
    <xf numFmtId="0" fontId="6" fillId="33" borderId="10" xfId="0" applyFont="1" applyFill="1" applyBorder="1" applyAlignment="1">
      <alignment horizontal="left"/>
    </xf>
    <xf numFmtId="49" fontId="23" fillId="33" borderId="0" xfId="65" applyNumberFormat="1" applyFont="1" applyFill="1" applyAlignment="1">
      <alignment horizontal="center" vertical="center" wrapText="1"/>
    </xf>
    <xf numFmtId="1" fontId="23" fillId="33" borderId="0" xfId="66" applyNumberFormat="1" applyFont="1" applyFill="1" applyAlignment="1">
      <alignment horizontal="center" vertical="center"/>
    </xf>
    <xf numFmtId="1" fontId="23" fillId="33" borderId="0" xfId="65" applyNumberFormat="1" applyFont="1" applyFill="1" applyAlignment="1">
      <alignment horizontal="center" vertical="top" wrapText="1"/>
    </xf>
    <xf numFmtId="0" fontId="47" fillId="0" borderId="0" xfId="55">
      <alignment/>
      <protection/>
    </xf>
    <xf numFmtId="0" fontId="24" fillId="34" borderId="10" xfId="55" applyFont="1" applyFill="1" applyBorder="1" applyAlignment="1">
      <alignment horizontal="left"/>
      <protection/>
    </xf>
    <xf numFmtId="0" fontId="24" fillId="34" borderId="10" xfId="55" applyFont="1" applyFill="1" applyBorder="1" applyAlignment="1">
      <alignment horizontal="center"/>
      <protection/>
    </xf>
    <xf numFmtId="165" fontId="25" fillId="0" borderId="0" xfId="65" applyNumberFormat="1" applyFont="1" applyAlignment="1">
      <alignment/>
    </xf>
    <xf numFmtId="0" fontId="5" fillId="34" borderId="10" xfId="0" applyFont="1" applyFill="1" applyBorder="1" applyAlignment="1">
      <alignment horizontal="left"/>
    </xf>
    <xf numFmtId="165" fontId="5" fillId="34" borderId="10" xfId="65" applyNumberFormat="1" applyFont="1" applyFill="1" applyBorder="1" applyAlignment="1">
      <alignment horizontal="left"/>
    </xf>
    <xf numFmtId="165" fontId="5" fillId="34" borderId="10" xfId="65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9" fontId="9" fillId="0" borderId="10" xfId="58" applyFont="1" applyFill="1" applyBorder="1" applyAlignment="1">
      <alignment horizontal="center"/>
    </xf>
    <xf numFmtId="9" fontId="6" fillId="0" borderId="10" xfId="58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65" fontId="9" fillId="0" borderId="10" xfId="65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165" fontId="3" fillId="33" borderId="0" xfId="61" applyNumberFormat="1" applyFont="1" applyFill="1" applyAlignment="1">
      <alignment vertical="center"/>
    </xf>
    <xf numFmtId="165" fontId="5" fillId="34" borderId="10" xfId="61" applyNumberFormat="1" applyFont="1" applyFill="1" applyBorder="1" applyAlignment="1">
      <alignment horizontal="left"/>
    </xf>
    <xf numFmtId="165" fontId="6" fillId="33" borderId="10" xfId="61" applyNumberFormat="1" applyFont="1" applyFill="1" applyBorder="1" applyAlignment="1">
      <alignment horizontal="right"/>
    </xf>
    <xf numFmtId="165" fontId="0" fillId="0" borderId="0" xfId="61" applyNumberFormat="1" applyFont="1" applyAlignment="1">
      <alignment/>
    </xf>
    <xf numFmtId="165" fontId="5" fillId="34" borderId="10" xfId="61" applyNumberFormat="1" applyFont="1" applyFill="1" applyBorder="1" applyAlignment="1">
      <alignment horizontal="left"/>
    </xf>
    <xf numFmtId="1" fontId="6" fillId="33" borderId="1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165" fontId="6" fillId="35" borderId="10" xfId="61" applyNumberFormat="1" applyFont="1" applyFill="1" applyBorder="1" applyAlignment="1">
      <alignment horizontal="right"/>
    </xf>
    <xf numFmtId="0" fontId="26" fillId="0" borderId="0" xfId="52" applyFont="1" applyAlignment="1">
      <alignment horizontal="center"/>
      <protection/>
    </xf>
    <xf numFmtId="0" fontId="64" fillId="0" borderId="0" xfId="53" applyFont="1">
      <alignment/>
      <protection/>
    </xf>
    <xf numFmtId="0" fontId="47" fillId="0" borderId="0" xfId="53">
      <alignment/>
      <protection/>
    </xf>
    <xf numFmtId="0" fontId="65" fillId="0" borderId="0" xfId="53" applyFont="1" applyFill="1" applyAlignment="1">
      <alignment horizontal="left"/>
      <protection/>
    </xf>
    <xf numFmtId="0" fontId="64" fillId="0" borderId="0" xfId="53" applyFont="1" applyFill="1">
      <alignment/>
      <protection/>
    </xf>
    <xf numFmtId="0" fontId="26" fillId="0" borderId="11" xfId="53" applyFont="1" applyFill="1" applyBorder="1" applyAlignment="1">
      <alignment horizontal="center" textRotation="90"/>
      <protection/>
    </xf>
    <xf numFmtId="0" fontId="29" fillId="0" borderId="11" xfId="53" applyFont="1" applyFill="1" applyBorder="1" applyAlignment="1">
      <alignment horizontal="center" textRotation="90" wrapText="1"/>
      <protection/>
    </xf>
    <xf numFmtId="0" fontId="25" fillId="0" borderId="11" xfId="53" applyFont="1" applyFill="1" applyBorder="1" applyAlignment="1" applyProtection="1">
      <alignment wrapText="1"/>
      <protection locked="0"/>
    </xf>
    <xf numFmtId="3" fontId="25" fillId="0" borderId="11" xfId="53" applyNumberFormat="1" applyFont="1" applyFill="1" applyBorder="1" applyAlignment="1">
      <alignment horizontal="center" vertical="center" wrapText="1"/>
      <protection/>
    </xf>
    <xf numFmtId="3" fontId="47" fillId="0" borderId="11" xfId="53" applyNumberFormat="1" applyBorder="1" applyAlignment="1">
      <alignment horizontal="center" vertical="center"/>
      <protection/>
    </xf>
    <xf numFmtId="3" fontId="26" fillId="0" borderId="11" xfId="53" applyNumberFormat="1" applyFont="1" applyFill="1" applyBorder="1" applyAlignment="1">
      <alignment horizontal="center" vertical="center" wrapText="1"/>
      <protection/>
    </xf>
    <xf numFmtId="3" fontId="64" fillId="0" borderId="11" xfId="53" applyNumberFormat="1" applyFont="1" applyFill="1" applyBorder="1" applyAlignment="1">
      <alignment horizontal="center" vertical="center" wrapText="1"/>
      <protection/>
    </xf>
    <xf numFmtId="3" fontId="25" fillId="0" borderId="11" xfId="50" applyNumberFormat="1" applyFont="1" applyFill="1" applyBorder="1" applyAlignment="1">
      <alignment horizontal="center" vertical="center" wrapText="1"/>
      <protection/>
    </xf>
    <xf numFmtId="3" fontId="25" fillId="0" borderId="11" xfId="64" applyNumberFormat="1" applyFont="1" applyFill="1" applyBorder="1" applyAlignment="1">
      <alignment horizontal="center" vertical="center" wrapText="1"/>
    </xf>
    <xf numFmtId="0" fontId="25" fillId="0" borderId="11" xfId="53" applyFont="1" applyFill="1" applyBorder="1" applyAlignment="1">
      <alignment wrapText="1"/>
      <protection/>
    </xf>
    <xf numFmtId="3" fontId="66" fillId="0" borderId="11" xfId="50" applyNumberFormat="1" applyFont="1" applyFill="1" applyBorder="1" applyAlignment="1">
      <alignment horizontal="center" vertical="center" wrapText="1"/>
      <protection/>
    </xf>
    <xf numFmtId="0" fontId="26" fillId="0" borderId="11" xfId="53" applyFont="1" applyFill="1" applyBorder="1" applyAlignment="1">
      <alignment wrapText="1"/>
      <protection/>
    </xf>
    <xf numFmtId="0" fontId="64" fillId="0" borderId="0" xfId="48" applyFont="1">
      <alignment/>
      <protection/>
    </xf>
    <xf numFmtId="0" fontId="64" fillId="0" borderId="0" xfId="53" applyFont="1" applyFill="1" applyAlignment="1">
      <alignment horizontal="left"/>
      <protection/>
    </xf>
    <xf numFmtId="1" fontId="64" fillId="0" borderId="0" xfId="53" applyNumberFormat="1" applyFont="1">
      <alignment/>
      <protection/>
    </xf>
    <xf numFmtId="1" fontId="65" fillId="0" borderId="0" xfId="53" applyNumberFormat="1" applyFont="1">
      <alignment/>
      <protection/>
    </xf>
    <xf numFmtId="0" fontId="64" fillId="0" borderId="11" xfId="53" applyFont="1" applyFill="1" applyBorder="1" applyAlignment="1">
      <alignment horizontal="center" vertical="center"/>
      <protection/>
    </xf>
    <xf numFmtId="0" fontId="64" fillId="0" borderId="11" xfId="53" applyFont="1" applyBorder="1" applyAlignment="1">
      <alignment horizontal="center" vertical="center" wrapText="1"/>
      <protection/>
    </xf>
    <xf numFmtId="0" fontId="26" fillId="0" borderId="12" xfId="53" applyFont="1" applyFill="1" applyBorder="1" applyAlignment="1">
      <alignment horizontal="left" vertical="center" wrapText="1"/>
      <protection/>
    </xf>
    <xf numFmtId="0" fontId="64" fillId="0" borderId="0" xfId="48" applyFont="1" applyFill="1" applyBorder="1">
      <alignment/>
      <protection/>
    </xf>
    <xf numFmtId="0" fontId="64" fillId="0" borderId="0" xfId="48" applyFont="1" applyFill="1" applyBorder="1" applyAlignment="1">
      <alignment horizontal="left"/>
      <protection/>
    </xf>
    <xf numFmtId="0" fontId="64" fillId="0" borderId="0" xfId="48" applyFont="1" applyFill="1" applyBorder="1" applyAlignment="1">
      <alignment horizontal="center"/>
      <protection/>
    </xf>
    <xf numFmtId="166" fontId="64" fillId="0" borderId="0" xfId="48" applyNumberFormat="1" applyFont="1" applyFill="1" applyBorder="1" applyAlignment="1">
      <alignment horizontal="center"/>
      <protection/>
    </xf>
    <xf numFmtId="0" fontId="28" fillId="0" borderId="0" xfId="48" applyFont="1" applyFill="1" applyBorder="1" applyAlignment="1">
      <alignment horizontal="left" vertical="center"/>
      <protection/>
    </xf>
    <xf numFmtId="1" fontId="25" fillId="0" borderId="0" xfId="48" applyNumberFormat="1" applyFont="1" applyFill="1" applyBorder="1" applyAlignment="1" applyProtection="1">
      <alignment horizontal="center"/>
      <protection/>
    </xf>
    <xf numFmtId="166" fontId="25" fillId="0" borderId="0" xfId="48" applyNumberFormat="1" applyFont="1" applyFill="1" applyBorder="1" applyAlignment="1" applyProtection="1">
      <alignment horizontal="center"/>
      <protection/>
    </xf>
    <xf numFmtId="1" fontId="25" fillId="0" borderId="0" xfId="48" applyNumberFormat="1" applyFont="1" applyFill="1" applyBorder="1" applyAlignment="1" applyProtection="1">
      <alignment horizontal="left"/>
      <protection/>
    </xf>
    <xf numFmtId="166" fontId="25" fillId="0" borderId="0" xfId="51" applyNumberFormat="1" applyFont="1" applyFill="1" applyBorder="1" applyAlignment="1" applyProtection="1">
      <alignment horizontal="center"/>
      <protection/>
    </xf>
    <xf numFmtId="0" fontId="25" fillId="0" borderId="0" xfId="48" applyFont="1" applyFill="1" applyBorder="1" applyAlignment="1">
      <alignment horizontal="left" vertical="center"/>
      <protection/>
    </xf>
    <xf numFmtId="166" fontId="67" fillId="0" borderId="0" xfId="48" applyNumberFormat="1" applyFont="1" applyFill="1" applyBorder="1" applyAlignment="1">
      <alignment horizontal="center"/>
      <protection/>
    </xf>
    <xf numFmtId="49" fontId="25" fillId="0" borderId="0" xfId="48" applyNumberFormat="1" applyFont="1" applyFill="1" applyBorder="1" applyAlignment="1">
      <alignment horizontal="left" vertical="center"/>
      <protection/>
    </xf>
    <xf numFmtId="0" fontId="25" fillId="0" borderId="0" xfId="48" applyNumberFormat="1" applyFont="1" applyFill="1" applyBorder="1" applyAlignment="1">
      <alignment horizontal="center" vertical="center"/>
      <protection/>
    </xf>
    <xf numFmtId="166" fontId="25" fillId="0" borderId="0" xfId="48" applyNumberFormat="1" applyFont="1" applyFill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left"/>
      <protection/>
    </xf>
    <xf numFmtId="0" fontId="27" fillId="0" borderId="0" xfId="48" applyFont="1" applyFill="1" applyBorder="1" applyAlignment="1">
      <alignment horizontal="center"/>
      <protection/>
    </xf>
    <xf numFmtId="166" fontId="27" fillId="0" borderId="0" xfId="48" applyNumberFormat="1" applyFont="1" applyFill="1" applyBorder="1" applyAlignment="1">
      <alignment horizontal="center"/>
      <protection/>
    </xf>
    <xf numFmtId="166" fontId="25" fillId="0" borderId="0" xfId="48" applyNumberFormat="1" applyFont="1" applyFill="1" applyBorder="1" applyAlignment="1">
      <alignment horizontal="center"/>
      <protection/>
    </xf>
    <xf numFmtId="0" fontId="25" fillId="0" borderId="0" xfId="48" applyFont="1" applyFill="1" applyBorder="1" applyAlignment="1">
      <alignment horizontal="center" vertical="center" wrapText="1"/>
      <protection/>
    </xf>
    <xf numFmtId="166" fontId="25" fillId="0" borderId="0" xfId="48" applyNumberFormat="1" applyFont="1" applyFill="1" applyBorder="1" applyAlignment="1">
      <alignment horizontal="center" vertical="center" wrapText="1"/>
      <protection/>
    </xf>
    <xf numFmtId="0" fontId="64" fillId="0" borderId="0" xfId="48" applyFont="1" applyFill="1" applyBorder="1" applyAlignment="1">
      <alignment horizontal="center" vertical="center" wrapText="1"/>
      <protection/>
    </xf>
    <xf numFmtId="166" fontId="64" fillId="0" borderId="0" xfId="48" applyNumberFormat="1" applyFont="1" applyFill="1" applyBorder="1" applyAlignment="1">
      <alignment horizontal="center" vertical="center" wrapText="1"/>
      <protection/>
    </xf>
    <xf numFmtId="0" fontId="64" fillId="0" borderId="0" xfId="53" applyFont="1" applyFill="1" applyBorder="1" applyAlignment="1">
      <alignment horizontal="left"/>
      <protection/>
    </xf>
    <xf numFmtId="49" fontId="25" fillId="0" borderId="0" xfId="48" applyNumberFormat="1" applyFont="1" applyFill="1" applyBorder="1" applyAlignment="1">
      <alignment horizontal="center" vertical="center"/>
      <protection/>
    </xf>
    <xf numFmtId="0" fontId="64" fillId="0" borderId="0" xfId="48" applyFont="1" applyBorder="1">
      <alignment/>
      <protection/>
    </xf>
    <xf numFmtId="0" fontId="64" fillId="0" borderId="0" xfId="48" applyFont="1" applyBorder="1" applyAlignment="1">
      <alignment horizontal="left"/>
      <protection/>
    </xf>
    <xf numFmtId="0" fontId="65" fillId="0" borderId="13" xfId="48" applyFont="1" applyBorder="1">
      <alignment/>
      <protection/>
    </xf>
    <xf numFmtId="0" fontId="64" fillId="0" borderId="13" xfId="48" applyFont="1" applyBorder="1" applyAlignment="1">
      <alignment horizontal="left"/>
      <protection/>
    </xf>
    <xf numFmtId="0" fontId="64" fillId="0" borderId="13" xfId="48" applyFont="1" applyBorder="1">
      <alignment/>
      <protection/>
    </xf>
    <xf numFmtId="0" fontId="64" fillId="0" borderId="0" xfId="48" applyFont="1" applyAlignment="1">
      <alignment horizontal="left"/>
      <protection/>
    </xf>
    <xf numFmtId="165" fontId="11" fillId="36" borderId="0" xfId="65" applyNumberFormat="1" applyFont="1" applyFill="1" applyAlignment="1">
      <alignment vertical="center"/>
    </xf>
    <xf numFmtId="0" fontId="0" fillId="0" borderId="0" xfId="0" applyAlignment="1">
      <alignment vertical="center"/>
    </xf>
    <xf numFmtId="165" fontId="11" fillId="0" borderId="0" xfId="63" applyNumberFormat="1" applyFont="1" applyFill="1" applyBorder="1" applyAlignment="1">
      <alignment horizontal="center" wrapText="1"/>
    </xf>
    <xf numFmtId="0" fontId="13" fillId="34" borderId="10" xfId="55" applyFont="1" applyFill="1" applyBorder="1" applyAlignment="1">
      <alignment horizontal="left"/>
      <protection/>
    </xf>
    <xf numFmtId="0" fontId="14" fillId="34" borderId="14" xfId="55" applyFont="1" applyFill="1" applyBorder="1" applyAlignment="1">
      <alignment horizontal="left"/>
      <protection/>
    </xf>
    <xf numFmtId="165" fontId="15" fillId="33" borderId="15" xfId="55" applyNumberFormat="1" applyFont="1" applyFill="1" applyBorder="1" applyAlignment="1">
      <alignment horizontal="right"/>
      <protection/>
    </xf>
    <xf numFmtId="0" fontId="5" fillId="34" borderId="14" xfId="55" applyFont="1" applyFill="1" applyBorder="1" applyAlignment="1">
      <alignment horizontal="left"/>
      <protection/>
    </xf>
    <xf numFmtId="165" fontId="15" fillId="33" borderId="10" xfId="55" applyNumberFormat="1" applyFont="1" applyFill="1" applyBorder="1" applyAlignment="1">
      <alignment horizontal="right"/>
      <protection/>
    </xf>
    <xf numFmtId="0" fontId="13" fillId="34" borderId="14" xfId="55" applyFont="1" applyFill="1" applyBorder="1" applyAlignment="1">
      <alignment horizontal="left"/>
      <protection/>
    </xf>
    <xf numFmtId="165" fontId="12" fillId="33" borderId="16" xfId="55" applyNumberFormat="1" applyFont="1" applyFill="1" applyBorder="1" applyAlignment="1">
      <alignment horizontal="right"/>
      <protection/>
    </xf>
    <xf numFmtId="165" fontId="15" fillId="33" borderId="17" xfId="55" applyNumberFormat="1" applyFont="1" applyFill="1" applyBorder="1" applyAlignment="1">
      <alignment horizontal="right"/>
      <protection/>
    </xf>
    <xf numFmtId="165" fontId="15" fillId="33" borderId="18" xfId="55" applyNumberFormat="1" applyFont="1" applyFill="1" applyBorder="1" applyAlignment="1">
      <alignment horizontal="right"/>
      <protection/>
    </xf>
    <xf numFmtId="165" fontId="15" fillId="33" borderId="19" xfId="55" applyNumberFormat="1" applyFont="1" applyFill="1" applyBorder="1" applyAlignment="1">
      <alignment horizontal="right"/>
      <protection/>
    </xf>
    <xf numFmtId="165" fontId="15" fillId="0" borderId="10" xfId="55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65" fontId="15" fillId="0" borderId="10" xfId="55" applyNumberFormat="1" applyFont="1" applyFill="1" applyBorder="1" applyAlignment="1">
      <alignment horizontal="left"/>
      <protection/>
    </xf>
    <xf numFmtId="165" fontId="12" fillId="0" borderId="16" xfId="55" applyNumberFormat="1" applyFont="1" applyFill="1" applyBorder="1" applyAlignment="1">
      <alignment horizontal="right"/>
      <protection/>
    </xf>
    <xf numFmtId="165" fontId="0" fillId="0" borderId="0" xfId="0" applyNumberFormat="1" applyFill="1" applyAlignment="1">
      <alignment/>
    </xf>
    <xf numFmtId="0" fontId="0" fillId="0" borderId="0" xfId="0" applyFont="1" applyAlignment="1">
      <alignment/>
    </xf>
    <xf numFmtId="164" fontId="0" fillId="0" borderId="0" xfId="63" applyFont="1" applyAlignment="1">
      <alignment/>
    </xf>
    <xf numFmtId="164" fontId="0" fillId="0" borderId="0" xfId="63" applyNumberFormat="1" applyFon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12" fillId="0" borderId="0" xfId="0" applyNumberFormat="1" applyFont="1" applyFill="1" applyBorder="1" applyAlignment="1">
      <alignment horizontal="center" vertical="top"/>
    </xf>
    <xf numFmtId="165" fontId="0" fillId="0" borderId="13" xfId="65" applyNumberFormat="1" applyFont="1" applyBorder="1" applyAlignment="1">
      <alignment/>
    </xf>
    <xf numFmtId="0" fontId="17" fillId="34" borderId="14" xfId="55" applyFont="1" applyFill="1" applyBorder="1" applyAlignment="1">
      <alignment horizontal="left"/>
      <protection/>
    </xf>
    <xf numFmtId="165" fontId="0" fillId="0" borderId="0" xfId="65" applyNumberFormat="1" applyFont="1" applyAlignment="1">
      <alignment/>
    </xf>
    <xf numFmtId="164" fontId="0" fillId="0" borderId="0" xfId="65" applyNumberFormat="1" applyFont="1" applyAlignment="1">
      <alignment/>
    </xf>
    <xf numFmtId="165" fontId="0" fillId="0" borderId="0" xfId="65" applyNumberFormat="1" applyFont="1" applyFill="1" applyAlignment="1">
      <alignment/>
    </xf>
    <xf numFmtId="164" fontId="0" fillId="0" borderId="0" xfId="65" applyNumberFormat="1" applyFont="1" applyFill="1" applyAlignment="1">
      <alignment/>
    </xf>
    <xf numFmtId="0" fontId="14" fillId="34" borderId="10" xfId="55" applyFont="1" applyFill="1" applyBorder="1" applyAlignment="1">
      <alignment horizontal="left"/>
      <protection/>
    </xf>
    <xf numFmtId="165" fontId="0" fillId="0" borderId="20" xfId="65" applyNumberFormat="1" applyFont="1" applyBorder="1" applyAlignment="1">
      <alignment/>
    </xf>
    <xf numFmtId="3" fontId="57" fillId="0" borderId="0" xfId="0" applyNumberFormat="1" applyFont="1" applyAlignment="1">
      <alignment/>
    </xf>
    <xf numFmtId="0" fontId="18" fillId="36" borderId="0" xfId="0" applyFont="1" applyFill="1" applyAlignment="1">
      <alignment/>
    </xf>
    <xf numFmtId="169" fontId="0" fillId="36" borderId="0" xfId="58" applyNumberFormat="1" applyFont="1" applyFill="1" applyAlignment="1">
      <alignment/>
    </xf>
    <xf numFmtId="0" fontId="0" fillId="36" borderId="0" xfId="0" applyFill="1" applyAlignment="1">
      <alignment/>
    </xf>
    <xf numFmtId="0" fontId="0" fillId="0" borderId="0" xfId="55" applyFont="1">
      <alignment/>
      <protection/>
    </xf>
    <xf numFmtId="0" fontId="0" fillId="36" borderId="0" xfId="55" applyFont="1" applyFill="1">
      <alignment/>
      <protection/>
    </xf>
    <xf numFmtId="0" fontId="5" fillId="34" borderId="10" xfId="55" applyFont="1" applyFill="1" applyBorder="1" applyAlignment="1">
      <alignment horizontal="center" wrapText="1"/>
      <protection/>
    </xf>
    <xf numFmtId="165" fontId="5" fillId="34" borderId="10" xfId="63" applyNumberFormat="1" applyFont="1" applyFill="1" applyBorder="1" applyAlignment="1">
      <alignment horizontal="center" wrapText="1"/>
    </xf>
    <xf numFmtId="0" fontId="6" fillId="33" borderId="10" xfId="55" applyFont="1" applyFill="1" applyBorder="1" applyAlignment="1">
      <alignment horizontal="center" wrapText="1"/>
      <protection/>
    </xf>
    <xf numFmtId="165" fontId="6" fillId="33" borderId="10" xfId="63" applyNumberFormat="1" applyFont="1" applyFill="1" applyBorder="1" applyAlignment="1">
      <alignment horizontal="center" wrapText="1"/>
    </xf>
    <xf numFmtId="169" fontId="6" fillId="33" borderId="10" xfId="59" applyNumberFormat="1" applyFont="1" applyFill="1" applyBorder="1" applyAlignment="1">
      <alignment horizontal="center" wrapText="1"/>
    </xf>
    <xf numFmtId="0" fontId="6" fillId="33" borderId="10" xfId="55" applyFont="1" applyFill="1" applyBorder="1" applyAlignment="1">
      <alignment horizontal="center" vertical="center" wrapText="1"/>
      <protection/>
    </xf>
    <xf numFmtId="0" fontId="0" fillId="0" borderId="0" xfId="55" applyFont="1" applyBorder="1">
      <alignment/>
      <protection/>
    </xf>
    <xf numFmtId="11" fontId="0" fillId="0" borderId="20" xfId="55" applyNumberFormat="1" applyFont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left"/>
      <protection/>
    </xf>
    <xf numFmtId="49" fontId="6" fillId="33" borderId="15" xfId="55" applyNumberFormat="1" applyFont="1" applyFill="1" applyBorder="1" applyAlignment="1">
      <alignment horizontal="right"/>
      <protection/>
    </xf>
    <xf numFmtId="49" fontId="6" fillId="33" borderId="19" xfId="55" applyNumberFormat="1" applyFont="1" applyFill="1" applyBorder="1" applyAlignment="1">
      <alignment horizontal="right"/>
      <protection/>
    </xf>
    <xf numFmtId="167" fontId="6" fillId="33" borderId="10" xfId="55" applyNumberFormat="1" applyFont="1" applyFill="1" applyBorder="1" applyAlignment="1">
      <alignment horizontal="right"/>
      <protection/>
    </xf>
    <xf numFmtId="0" fontId="5" fillId="34" borderId="16" xfId="55" applyFont="1" applyFill="1" applyBorder="1" applyAlignment="1">
      <alignment horizontal="left"/>
      <protection/>
    </xf>
    <xf numFmtId="165" fontId="6" fillId="33" borderId="16" xfId="55" applyNumberFormat="1" applyFont="1" applyFill="1" applyBorder="1" applyAlignment="1">
      <alignment horizontal="right"/>
      <protection/>
    </xf>
    <xf numFmtId="0" fontId="0" fillId="0" borderId="0" xfId="55" applyFont="1" applyBorder="1" applyAlignment="1">
      <alignment horizontal="left"/>
      <protection/>
    </xf>
    <xf numFmtId="0" fontId="5" fillId="34" borderId="15" xfId="55" applyFont="1" applyFill="1" applyBorder="1" applyAlignment="1">
      <alignment horizontal="left"/>
      <protection/>
    </xf>
    <xf numFmtId="0" fontId="5" fillId="34" borderId="19" xfId="55" applyFont="1" applyFill="1" applyBorder="1" applyAlignment="1">
      <alignment horizontal="left"/>
      <protection/>
    </xf>
    <xf numFmtId="0" fontId="20" fillId="37" borderId="0" xfId="0" applyFont="1" applyFill="1" applyAlignment="1">
      <alignment vertical="center"/>
    </xf>
    <xf numFmtId="37" fontId="0" fillId="0" borderId="0" xfId="0" applyNumberFormat="1" applyAlignment="1">
      <alignment/>
    </xf>
    <xf numFmtId="0" fontId="3" fillId="33" borderId="0" xfId="0" applyFont="1" applyFill="1" applyAlignment="1">
      <alignment vertical="center"/>
    </xf>
    <xf numFmtId="165" fontId="3" fillId="33" borderId="0" xfId="65" applyNumberFormat="1" applyFont="1" applyFill="1" applyAlignment="1">
      <alignment vertical="center"/>
    </xf>
    <xf numFmtId="0" fontId="4" fillId="33" borderId="21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3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3" fillId="33" borderId="0" xfId="50" applyFont="1" applyFill="1" applyAlignment="1">
      <alignment horizontal="left" vertical="center"/>
      <protection/>
    </xf>
    <xf numFmtId="165" fontId="3" fillId="33" borderId="0" xfId="65" applyNumberFormat="1" applyFont="1" applyFill="1" applyAlignment="1">
      <alignment horizontal="center" vertical="top" wrapText="1"/>
    </xf>
    <xf numFmtId="166" fontId="3" fillId="33" borderId="0" xfId="65" applyNumberFormat="1" applyFont="1" applyFill="1" applyAlignment="1">
      <alignment horizontal="center" vertical="top" wrapText="1"/>
    </xf>
    <xf numFmtId="3" fontId="3" fillId="33" borderId="0" xfId="65" applyNumberFormat="1" applyFont="1" applyFill="1" applyAlignment="1">
      <alignment horizontal="center" vertical="center" wrapText="1"/>
    </xf>
    <xf numFmtId="0" fontId="7" fillId="34" borderId="10" xfId="50" applyFont="1" applyFill="1" applyBorder="1" applyAlignment="1">
      <alignment horizontal="center" vertical="center" wrapText="1"/>
      <protection/>
    </xf>
    <xf numFmtId="0" fontId="7" fillId="34" borderId="10" xfId="50" applyFont="1" applyFill="1" applyBorder="1" applyAlignment="1">
      <alignment horizontal="center" vertical="top" wrapText="1"/>
      <protection/>
    </xf>
    <xf numFmtId="166" fontId="7" fillId="34" borderId="10" xfId="50" applyNumberFormat="1" applyFont="1" applyFill="1" applyBorder="1" applyAlignment="1">
      <alignment horizontal="center" vertical="center" wrapText="1"/>
      <protection/>
    </xf>
    <xf numFmtId="3" fontId="7" fillId="34" borderId="10" xfId="65" applyNumberFormat="1" applyFont="1" applyFill="1" applyBorder="1" applyAlignment="1">
      <alignment horizontal="center" vertical="top" wrapText="1"/>
    </xf>
    <xf numFmtId="0" fontId="6" fillId="33" borderId="10" xfId="50" applyFont="1" applyFill="1" applyBorder="1" applyAlignment="1">
      <alignment horizontal="left"/>
      <protection/>
    </xf>
    <xf numFmtId="0" fontId="3" fillId="33" borderId="0" xfId="50" applyFont="1" applyFill="1" applyAlignment="1">
      <alignment horizontal="left" vertical="center" wrapText="1"/>
      <protection/>
    </xf>
    <xf numFmtId="165" fontId="3" fillId="33" borderId="0" xfId="65" applyNumberFormat="1" applyFont="1" applyFill="1" applyAlignment="1">
      <alignment horizontal="center" vertical="center" wrapText="1"/>
    </xf>
    <xf numFmtId="166" fontId="3" fillId="33" borderId="0" xfId="65" applyNumberFormat="1" applyFont="1" applyFill="1" applyAlignment="1">
      <alignment horizontal="center" vertical="center" wrapText="1"/>
    </xf>
    <xf numFmtId="0" fontId="3" fillId="33" borderId="0" xfId="50" applyFont="1" applyFill="1" applyAlignment="1">
      <alignment horizontal="center" vertical="center"/>
      <protection/>
    </xf>
    <xf numFmtId="37" fontId="3" fillId="33" borderId="0" xfId="65" applyNumberFormat="1" applyFont="1" applyFill="1" applyAlignment="1">
      <alignment horizontal="center" vertical="center" wrapText="1"/>
    </xf>
    <xf numFmtId="166" fontId="3" fillId="33" borderId="0" xfId="66" applyNumberFormat="1" applyFont="1" applyFill="1" applyAlignment="1">
      <alignment horizontal="center" vertical="center"/>
    </xf>
    <xf numFmtId="165" fontId="25" fillId="0" borderId="0" xfId="65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/>
    </xf>
    <xf numFmtId="4" fontId="6" fillId="33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vertical="top" wrapText="1"/>
    </xf>
    <xf numFmtId="165" fontId="12" fillId="0" borderId="20" xfId="0" applyNumberFormat="1" applyFont="1" applyFill="1" applyBorder="1" applyAlignment="1">
      <alignment horizontal="center" vertical="top" wrapText="1"/>
    </xf>
    <xf numFmtId="165" fontId="11" fillId="36" borderId="0" xfId="65" applyNumberFormat="1" applyFont="1" applyFill="1" applyAlignment="1">
      <alignment vertical="center"/>
    </xf>
    <xf numFmtId="165" fontId="15" fillId="33" borderId="0" xfId="55" applyNumberFormat="1" applyFont="1" applyFill="1" applyBorder="1" applyAlignment="1">
      <alignment horizontal="right"/>
      <protection/>
    </xf>
    <xf numFmtId="165" fontId="12" fillId="0" borderId="0" xfId="0" applyNumberFormat="1" applyFont="1" applyFill="1" applyBorder="1" applyAlignment="1">
      <alignment vertical="top" wrapText="1"/>
    </xf>
    <xf numFmtId="165" fontId="12" fillId="0" borderId="20" xfId="0" applyNumberFormat="1" applyFont="1" applyFill="1" applyBorder="1" applyAlignment="1">
      <alignment vertical="top" wrapText="1"/>
    </xf>
    <xf numFmtId="165" fontId="15" fillId="33" borderId="10" xfId="55" applyNumberFormat="1" applyFont="1" applyFill="1" applyBorder="1" applyAlignment="1">
      <alignment horizontal="left"/>
      <protection/>
    </xf>
    <xf numFmtId="165" fontId="15" fillId="33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167" fontId="0" fillId="0" borderId="0" xfId="64" applyNumberFormat="1" applyFont="1" applyAlignment="1">
      <alignment/>
    </xf>
    <xf numFmtId="165" fontId="23" fillId="33" borderId="0" xfId="65" applyNumberFormat="1" applyFont="1" applyFill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63" fillId="0" borderId="0" xfId="0" applyFont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0" xfId="50" applyFont="1" applyAlignment="1">
      <alignment horizontal="center" vertical="top" wrapText="1"/>
      <protection/>
    </xf>
    <xf numFmtId="0" fontId="4" fillId="33" borderId="21" xfId="50" applyFont="1" applyFill="1" applyBorder="1" applyAlignment="1">
      <alignment horizontal="left" vertical="top" wrapText="1"/>
      <protection/>
    </xf>
    <xf numFmtId="0" fontId="4" fillId="33" borderId="21" xfId="0" applyFont="1" applyFill="1" applyBorder="1" applyAlignment="1">
      <alignment horizontal="left"/>
    </xf>
    <xf numFmtId="0" fontId="63" fillId="0" borderId="0" xfId="50" applyFont="1" applyAlignment="1">
      <alignment horizontal="center"/>
      <protection/>
    </xf>
    <xf numFmtId="0" fontId="4" fillId="33" borderId="21" xfId="50" applyFont="1" applyFill="1" applyBorder="1" applyAlignment="1">
      <alignment horizontal="left"/>
      <protection/>
    </xf>
    <xf numFmtId="0" fontId="65" fillId="0" borderId="0" xfId="53" applyFont="1" applyAlignment="1">
      <alignment horizontal="center"/>
      <protection/>
    </xf>
    <xf numFmtId="0" fontId="64" fillId="0" borderId="11" xfId="53" applyFont="1" applyBorder="1" applyAlignment="1">
      <alignment horizontal="center" vertical="center"/>
      <protection/>
    </xf>
    <xf numFmtId="0" fontId="64" fillId="0" borderId="11" xfId="53" applyFont="1" applyBorder="1" applyAlignment="1">
      <alignment horizontal="center" vertical="center" wrapText="1"/>
      <protection/>
    </xf>
    <xf numFmtId="0" fontId="67" fillId="0" borderId="22" xfId="48" applyFont="1" applyBorder="1" applyAlignment="1">
      <alignment horizontal="left"/>
      <protection/>
    </xf>
    <xf numFmtId="0" fontId="67" fillId="0" borderId="23" xfId="48" applyFont="1" applyBorder="1" applyAlignment="1">
      <alignment horizontal="left"/>
      <protection/>
    </xf>
    <xf numFmtId="0" fontId="26" fillId="0" borderId="0" xfId="52" applyFont="1" applyAlignment="1">
      <alignment horizontal="center"/>
      <protection/>
    </xf>
    <xf numFmtId="0" fontId="26" fillId="0" borderId="11" xfId="53" applyFont="1" applyFill="1" applyBorder="1" applyAlignment="1">
      <alignment horizontal="center" vertical="center"/>
      <protection/>
    </xf>
    <xf numFmtId="0" fontId="26" fillId="0" borderId="22" xfId="54" applyFont="1" applyFill="1" applyBorder="1" applyAlignment="1">
      <alignment horizontal="center" vertical="center" wrapText="1"/>
      <protection/>
    </xf>
    <xf numFmtId="0" fontId="26" fillId="0" borderId="23" xfId="54" applyFont="1" applyFill="1" applyBorder="1" applyAlignment="1">
      <alignment horizontal="center" vertical="center" wrapText="1"/>
      <protection/>
    </xf>
    <xf numFmtId="0" fontId="26" fillId="0" borderId="24" xfId="54" applyFont="1" applyFill="1" applyBorder="1" applyAlignment="1">
      <alignment horizontal="center" vertical="center" wrapText="1"/>
      <protection/>
    </xf>
    <xf numFmtId="0" fontId="63" fillId="0" borderId="13" xfId="53" applyFont="1" applyFill="1" applyBorder="1" applyAlignment="1">
      <alignment horizontal="left" wrapText="1"/>
      <protection/>
    </xf>
    <xf numFmtId="0" fontId="63" fillId="0" borderId="0" xfId="55" applyFont="1" applyAlignment="1">
      <alignment horizontal="center" vertical="center"/>
      <protection/>
    </xf>
    <xf numFmtId="49" fontId="63" fillId="0" borderId="0" xfId="0" applyNumberFormat="1" applyFont="1" applyAlignment="1">
      <alignment horizontal="center"/>
    </xf>
    <xf numFmtId="0" fontId="63" fillId="0" borderId="0" xfId="0" applyFont="1" applyFill="1" applyAlignment="1">
      <alignment horizontal="center"/>
    </xf>
    <xf numFmtId="165" fontId="11" fillId="36" borderId="0" xfId="65" applyNumberFormat="1" applyFont="1" applyFill="1" applyAlignment="1">
      <alignment vertical="center"/>
    </xf>
    <xf numFmtId="0" fontId="0" fillId="0" borderId="0" xfId="0" applyAlignment="1">
      <alignment vertical="center"/>
    </xf>
    <xf numFmtId="165" fontId="12" fillId="0" borderId="0" xfId="0" applyNumberFormat="1" applyFont="1" applyFill="1" applyBorder="1" applyAlignment="1">
      <alignment horizontal="center" vertical="top" wrapText="1"/>
    </xf>
    <xf numFmtId="165" fontId="12" fillId="0" borderId="20" xfId="0" applyNumberFormat="1" applyFont="1" applyFill="1" applyBorder="1" applyAlignment="1">
      <alignment horizontal="center" vertical="top" wrapText="1"/>
    </xf>
    <xf numFmtId="165" fontId="16" fillId="0" borderId="0" xfId="65" applyNumberFormat="1" applyFont="1" applyFill="1" applyBorder="1" applyAlignment="1">
      <alignment horizontal="center" vertical="center"/>
    </xf>
    <xf numFmtId="165" fontId="16" fillId="0" borderId="25" xfId="65" applyNumberFormat="1" applyFont="1" applyFill="1" applyBorder="1" applyAlignment="1">
      <alignment horizontal="center" vertical="center"/>
    </xf>
    <xf numFmtId="165" fontId="11" fillId="36" borderId="0" xfId="65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1" fontId="0" fillId="0" borderId="0" xfId="55" applyNumberFormat="1" applyFont="1" applyBorder="1" applyAlignment="1">
      <alignment horizontal="center" vertical="center"/>
      <protection/>
    </xf>
    <xf numFmtId="0" fontId="16" fillId="36" borderId="0" xfId="0" applyFont="1" applyFill="1" applyAlignment="1">
      <alignment horizontal="left"/>
    </xf>
    <xf numFmtId="0" fontId="19" fillId="0" borderId="0" xfId="55" applyFont="1" applyAlignment="1">
      <alignment horizontal="left"/>
      <protection/>
    </xf>
    <xf numFmtId="11" fontId="0" fillId="0" borderId="20" xfId="55" applyNumberFormat="1" applyFont="1" applyBorder="1" applyAlignment="1">
      <alignment horizontal="center" vertical="center"/>
      <protection/>
    </xf>
    <xf numFmtId="0" fontId="0" fillId="0" borderId="13" xfId="55" applyFont="1" applyBorder="1" applyAlignment="1">
      <alignment horizontal="left" vertical="center" wrapText="1"/>
      <protection/>
    </xf>
    <xf numFmtId="0" fontId="0" fillId="0" borderId="0" xfId="55" applyFont="1" applyBorder="1" applyAlignment="1">
      <alignment horizontal="left" vertical="center" wrapText="1"/>
      <protection/>
    </xf>
    <xf numFmtId="0" fontId="4" fillId="33" borderId="21" xfId="0" applyFont="1" applyFill="1" applyBorder="1" applyAlignment="1">
      <alignment horizontal="left"/>
    </xf>
    <xf numFmtId="3" fontId="3" fillId="33" borderId="0" xfId="0" applyNumberFormat="1" applyFont="1" applyFill="1" applyAlignment="1">
      <alignment vertic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2 2" xfId="50"/>
    <cellStyle name="Normal 2 3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Porcentagem 3" xfId="59"/>
    <cellStyle name="Saída" xfId="60"/>
    <cellStyle name="Comma" xfId="61"/>
    <cellStyle name="Comma [0]" xfId="62"/>
    <cellStyle name="Separador de milhares 2" xfId="63"/>
    <cellStyle name="Separador de milhares 2 2" xfId="64"/>
    <cellStyle name="Separador de milhares 4" xfId="65"/>
    <cellStyle name="Separador de milhares 4 2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7.28125" style="0" bestFit="1" customWidth="1"/>
    <col min="2" max="2" width="14.7109375" style="0" customWidth="1"/>
    <col min="3" max="3" width="14.140625" style="0" customWidth="1"/>
    <col min="4" max="4" width="14.7109375" style="0" customWidth="1"/>
  </cols>
  <sheetData>
    <row r="1" spans="1:4" s="156" customFormat="1" ht="15">
      <c r="A1" s="200" t="s">
        <v>383</v>
      </c>
      <c r="B1" s="200"/>
      <c r="C1" s="200"/>
      <c r="D1" s="200"/>
    </row>
    <row r="2" spans="1:4" s="156" customFormat="1" ht="15">
      <c r="A2" s="1"/>
      <c r="B2" s="157"/>
      <c r="C2" s="157"/>
      <c r="D2" s="3">
        <v>2010</v>
      </c>
    </row>
    <row r="3" s="156" customFormat="1" ht="7.5" customHeight="1"/>
    <row r="4" s="156" customFormat="1" ht="18" customHeight="1">
      <c r="A4" s="158" t="s">
        <v>47</v>
      </c>
    </row>
    <row r="5" spans="1:4" s="156" customFormat="1" ht="18" customHeight="1">
      <c r="A5" s="159"/>
      <c r="B5" s="160" t="s">
        <v>1</v>
      </c>
      <c r="C5" s="160" t="s">
        <v>2</v>
      </c>
      <c r="D5" s="160" t="s">
        <v>3</v>
      </c>
    </row>
    <row r="6" spans="1:4" s="156" customFormat="1" ht="18" customHeight="1">
      <c r="A6" s="159" t="s">
        <v>4</v>
      </c>
      <c r="B6" s="161">
        <v>1337921.7600000002</v>
      </c>
      <c r="C6" s="161">
        <v>197302.49000000005</v>
      </c>
      <c r="D6" s="161">
        <v>1535224.2500000002</v>
      </c>
    </row>
    <row r="7" spans="1:4" s="156" customFormat="1" ht="18" customHeight="1">
      <c r="A7" s="159" t="s">
        <v>5</v>
      </c>
      <c r="B7" s="161">
        <v>688831373</v>
      </c>
      <c r="C7" s="161">
        <v>144304005</v>
      </c>
      <c r="D7" s="161">
        <v>833135378</v>
      </c>
    </row>
    <row r="8" spans="1:4" s="156" customFormat="1" ht="18" customHeight="1">
      <c r="A8" s="159" t="s">
        <v>6</v>
      </c>
      <c r="B8" s="161">
        <v>514.8517600909637</v>
      </c>
      <c r="C8" s="161">
        <v>731.3846115170668</v>
      </c>
      <c r="D8" s="161">
        <v>542.6799231447783</v>
      </c>
    </row>
    <row r="9" spans="1:4" s="156" customFormat="1" ht="18" customHeight="1">
      <c r="A9" s="159" t="s">
        <v>7</v>
      </c>
      <c r="B9" s="161">
        <v>102037988340</v>
      </c>
      <c r="C9" s="161">
        <v>30777994786</v>
      </c>
      <c r="D9" s="161">
        <v>132815983126</v>
      </c>
    </row>
    <row r="10" spans="1:4" s="156" customFormat="1" ht="18" customHeight="1">
      <c r="A10" s="159" t="s">
        <v>8</v>
      </c>
      <c r="B10" s="161">
        <v>71424711933</v>
      </c>
      <c r="C10" s="161">
        <v>24420495452</v>
      </c>
      <c r="D10" s="161">
        <v>95845207385</v>
      </c>
    </row>
    <row r="11" spans="1:4" s="156" customFormat="1" ht="18" customHeight="1">
      <c r="A11" s="159" t="s">
        <v>9</v>
      </c>
      <c r="B11" s="162">
        <v>69.9981576420404</v>
      </c>
      <c r="C11" s="162">
        <v>79.34401062121228</v>
      </c>
      <c r="D11" s="162">
        <v>72.16391064475536</v>
      </c>
    </row>
    <row r="12" spans="1:4" s="156" customFormat="1" ht="18" customHeight="1">
      <c r="A12" s="159" t="s">
        <v>10</v>
      </c>
      <c r="B12" s="161">
        <v>70103130399</v>
      </c>
      <c r="C12" s="161">
        <v>23436094025</v>
      </c>
      <c r="D12" s="161">
        <v>93539224424</v>
      </c>
    </row>
    <row r="13" spans="1:4" s="156" customFormat="1" ht="18" customHeight="1">
      <c r="A13" s="159" t="s">
        <v>9</v>
      </c>
      <c r="B13" s="162">
        <v>68.70297184359407</v>
      </c>
      <c r="C13" s="162">
        <v>76.14561698366518</v>
      </c>
      <c r="D13" s="162">
        <v>70.42768665519806</v>
      </c>
    </row>
    <row r="14" spans="1:4" s="156" customFormat="1" ht="18" customHeight="1">
      <c r="A14" s="159" t="s">
        <v>11</v>
      </c>
      <c r="B14" s="161">
        <v>11093114651.618</v>
      </c>
      <c r="C14" s="161">
        <v>5045025258.25</v>
      </c>
      <c r="D14" s="161">
        <v>16138139909.868</v>
      </c>
    </row>
    <row r="15" spans="1:4" s="156" customFormat="1" ht="18" customHeight="1">
      <c r="A15" s="159" t="s">
        <v>12</v>
      </c>
      <c r="B15" s="161">
        <v>7008944882.255</v>
      </c>
      <c r="C15" s="161">
        <v>2701398114.5999994</v>
      </c>
      <c r="D15" s="161">
        <v>9710342996.855</v>
      </c>
    </row>
    <row r="16" spans="1:4" s="156" customFormat="1" ht="18" customHeight="1">
      <c r="A16" s="159" t="s">
        <v>13</v>
      </c>
      <c r="B16" s="161">
        <v>5980551336.42</v>
      </c>
      <c r="C16" s="161">
        <v>2043813274.7939997</v>
      </c>
      <c r="D16" s="161">
        <v>8024364611.214</v>
      </c>
    </row>
    <row r="17" spans="1:4" s="156" customFormat="1" ht="18" customHeight="1">
      <c r="A17" s="159" t="s">
        <v>14</v>
      </c>
      <c r="B17" s="161">
        <v>939116602.415</v>
      </c>
      <c r="C17" s="161">
        <v>583848538.761</v>
      </c>
      <c r="D17" s="161">
        <v>1522965141.176</v>
      </c>
    </row>
    <row r="18" spans="1:4" s="156" customFormat="1" ht="18" customHeight="1">
      <c r="A18" s="159" t="s">
        <v>15</v>
      </c>
      <c r="B18" s="161">
        <v>17325278.512</v>
      </c>
      <c r="C18" s="161">
        <v>1061715.039</v>
      </c>
      <c r="D18" s="161">
        <v>18386993.551</v>
      </c>
    </row>
    <row r="19" spans="1:4" s="156" customFormat="1" ht="18" customHeight="1">
      <c r="A19" s="159" t="s">
        <v>16</v>
      </c>
      <c r="B19" s="161">
        <v>606838084.832</v>
      </c>
      <c r="C19" s="161">
        <v>286012416.939</v>
      </c>
      <c r="D19" s="161">
        <v>892850501.771</v>
      </c>
    </row>
    <row r="20" spans="1:4" s="156" customFormat="1" ht="18" customHeight="1">
      <c r="A20" s="159" t="s">
        <v>17</v>
      </c>
      <c r="B20" s="161">
        <v>599354477.95</v>
      </c>
      <c r="C20" s="161">
        <v>285044507.88</v>
      </c>
      <c r="D20" s="161">
        <v>884398985.83</v>
      </c>
    </row>
    <row r="21" spans="1:4" s="156" customFormat="1" ht="18" customHeight="1">
      <c r="A21" s="159" t="s">
        <v>18</v>
      </c>
      <c r="B21" s="161">
        <v>106136800.033</v>
      </c>
      <c r="C21" s="161">
        <v>0</v>
      </c>
      <c r="D21" s="161">
        <v>106136800.033</v>
      </c>
    </row>
    <row r="22" spans="1:4" s="156" customFormat="1" ht="18" customHeight="1">
      <c r="A22" s="159" t="s">
        <v>19</v>
      </c>
      <c r="B22" s="161">
        <v>844134</v>
      </c>
      <c r="C22" s="161">
        <v>39254</v>
      </c>
      <c r="D22" s="161">
        <v>883388</v>
      </c>
    </row>
    <row r="23" spans="1:4" s="156" customFormat="1" ht="18" customHeight="1">
      <c r="A23" s="159" t="s">
        <v>20</v>
      </c>
      <c r="B23" s="161">
        <v>816.0213579834481</v>
      </c>
      <c r="C23" s="161">
        <v>3676.1605186732563</v>
      </c>
      <c r="D23" s="161">
        <v>943.1137597522267</v>
      </c>
    </row>
    <row r="24" spans="1:4" s="156" customFormat="1" ht="18" customHeight="1">
      <c r="A24" s="2" t="s">
        <v>50</v>
      </c>
      <c r="B24" s="161">
        <v>16490328600.37</v>
      </c>
      <c r="C24" s="161">
        <v>4808159733.150001</v>
      </c>
      <c r="D24" s="161">
        <v>21298488333.52</v>
      </c>
    </row>
    <row r="25" spans="1:4" s="156" customFormat="1" ht="18" customHeight="1">
      <c r="A25" s="2" t="s">
        <v>51</v>
      </c>
      <c r="B25" s="161">
        <v>16863466996.519999</v>
      </c>
      <c r="C25" s="161">
        <v>5075896943.950001</v>
      </c>
      <c r="D25" s="161">
        <v>21939363940.47</v>
      </c>
    </row>
    <row r="26" spans="1:4" s="156" customFormat="1" ht="18" customHeight="1">
      <c r="A26" s="2" t="s">
        <v>52</v>
      </c>
      <c r="B26" s="161">
        <v>-373138396.17999995</v>
      </c>
      <c r="C26" s="161">
        <v>-267737210.79999998</v>
      </c>
      <c r="D26" s="161">
        <v>-640875606.9799999</v>
      </c>
    </row>
    <row r="27" s="156" customFormat="1" ht="25.5" customHeight="1"/>
    <row r="28" s="156" customFormat="1" ht="18" customHeight="1">
      <c r="A28" s="158" t="s">
        <v>0</v>
      </c>
    </row>
    <row r="29" spans="1:4" s="156" customFormat="1" ht="18" customHeight="1">
      <c r="A29" s="159"/>
      <c r="B29" s="160" t="s">
        <v>1</v>
      </c>
      <c r="C29" s="160" t="s">
        <v>2</v>
      </c>
      <c r="D29" s="160" t="s">
        <v>3</v>
      </c>
    </row>
    <row r="30" spans="1:4" s="156" customFormat="1" ht="18" customHeight="1">
      <c r="A30" s="159" t="s">
        <v>4</v>
      </c>
      <c r="B30" s="161">
        <v>839.43</v>
      </c>
      <c r="C30" s="161">
        <v>0</v>
      </c>
      <c r="D30" s="161">
        <v>839.43</v>
      </c>
    </row>
    <row r="31" spans="1:4" s="156" customFormat="1" ht="18" customHeight="1">
      <c r="A31" s="159" t="s">
        <v>5</v>
      </c>
      <c r="B31" s="161">
        <v>268530</v>
      </c>
      <c r="C31" s="161">
        <v>0</v>
      </c>
      <c r="D31" s="161">
        <v>268530</v>
      </c>
    </row>
    <row r="32" spans="1:4" s="156" customFormat="1" ht="18" customHeight="1">
      <c r="A32" s="159" t="s">
        <v>6</v>
      </c>
      <c r="B32" s="161">
        <v>319.8956434723562</v>
      </c>
      <c r="C32" s="161">
        <v>0</v>
      </c>
      <c r="D32" s="161">
        <v>319.8956434723562</v>
      </c>
    </row>
    <row r="33" spans="1:4" s="156" customFormat="1" ht="18" customHeight="1">
      <c r="A33" s="159" t="s">
        <v>7</v>
      </c>
      <c r="B33" s="161">
        <v>3759420</v>
      </c>
      <c r="C33" s="161">
        <v>0</v>
      </c>
      <c r="D33" s="161">
        <v>3759420</v>
      </c>
    </row>
    <row r="34" spans="1:4" s="156" customFormat="1" ht="18" customHeight="1">
      <c r="A34" s="159" t="s">
        <v>8</v>
      </c>
      <c r="B34" s="161">
        <v>1933487</v>
      </c>
      <c r="C34" s="161">
        <v>0</v>
      </c>
      <c r="D34" s="161">
        <v>1933487</v>
      </c>
    </row>
    <row r="35" spans="1:4" s="156" customFormat="1" ht="18" customHeight="1">
      <c r="A35" s="159" t="s">
        <v>9</v>
      </c>
      <c r="B35" s="162">
        <v>51.430460017768695</v>
      </c>
      <c r="C35" s="162">
        <v>0</v>
      </c>
      <c r="D35" s="162">
        <v>51.430460017768695</v>
      </c>
    </row>
    <row r="36" spans="1:4" s="156" customFormat="1" ht="18" customHeight="1">
      <c r="A36" s="159" t="s">
        <v>10</v>
      </c>
      <c r="B36" s="161">
        <v>1931990</v>
      </c>
      <c r="C36" s="163">
        <v>0</v>
      </c>
      <c r="D36" s="161">
        <v>1931990</v>
      </c>
    </row>
    <row r="37" spans="1:4" s="156" customFormat="1" ht="18" customHeight="1">
      <c r="A37" s="159" t="s">
        <v>9</v>
      </c>
      <c r="B37" s="162">
        <v>51.39064004553894</v>
      </c>
      <c r="C37" s="162">
        <v>0</v>
      </c>
      <c r="D37" s="162">
        <v>51.39064004553894</v>
      </c>
    </row>
    <row r="38" spans="1:4" s="156" customFormat="1" ht="18" customHeight="1">
      <c r="A38" s="159" t="s">
        <v>11</v>
      </c>
      <c r="B38" s="161">
        <v>1503768</v>
      </c>
      <c r="C38" s="161">
        <v>0</v>
      </c>
      <c r="D38" s="161">
        <v>1503768</v>
      </c>
    </row>
    <row r="39" spans="1:4" s="156" customFormat="1" ht="18" customHeight="1">
      <c r="A39" s="159" t="s">
        <v>12</v>
      </c>
      <c r="B39" s="161">
        <v>160613.261</v>
      </c>
      <c r="C39" s="161">
        <v>0</v>
      </c>
      <c r="D39" s="161">
        <v>160613.261</v>
      </c>
    </row>
    <row r="40" spans="1:4" s="156" customFormat="1" ht="18" customHeight="1">
      <c r="A40" s="159" t="s">
        <v>13</v>
      </c>
      <c r="B40" s="161">
        <v>146365.1</v>
      </c>
      <c r="C40" s="161">
        <v>0</v>
      </c>
      <c r="D40" s="161">
        <v>146365.1</v>
      </c>
    </row>
    <row r="41" spans="1:4" s="156" customFormat="1" ht="18" customHeight="1">
      <c r="A41" s="159" t="s">
        <v>14</v>
      </c>
      <c r="B41" s="161">
        <v>14135.886</v>
      </c>
      <c r="C41" s="161">
        <v>0</v>
      </c>
      <c r="D41" s="161">
        <v>14135.886</v>
      </c>
    </row>
    <row r="42" spans="1:4" s="156" customFormat="1" ht="18" customHeight="1">
      <c r="A42" s="159" t="s">
        <v>15</v>
      </c>
      <c r="B42" s="161">
        <v>0</v>
      </c>
      <c r="C42" s="161">
        <v>0</v>
      </c>
      <c r="D42" s="161">
        <v>0</v>
      </c>
    </row>
    <row r="43" spans="1:4" s="156" customFormat="1" ht="18" customHeight="1">
      <c r="A43" s="159" t="s">
        <v>16</v>
      </c>
      <c r="B43" s="161">
        <v>1465.85</v>
      </c>
      <c r="C43" s="161">
        <v>0</v>
      </c>
      <c r="D43" s="161">
        <v>1465.85</v>
      </c>
    </row>
    <row r="44" spans="1:4" s="156" customFormat="1" ht="18" customHeight="1">
      <c r="A44" s="159" t="s">
        <v>17</v>
      </c>
      <c r="B44" s="161">
        <v>1465.85</v>
      </c>
      <c r="C44" s="161">
        <v>0</v>
      </c>
      <c r="D44" s="161">
        <v>1465.85</v>
      </c>
    </row>
    <row r="45" spans="1:4" s="156" customFormat="1" ht="18" customHeight="1">
      <c r="A45" s="159" t="s">
        <v>18</v>
      </c>
      <c r="B45" s="161">
        <v>0</v>
      </c>
      <c r="C45" s="161">
        <v>0</v>
      </c>
      <c r="D45" s="161">
        <v>0</v>
      </c>
    </row>
    <row r="46" spans="1:4" s="156" customFormat="1" ht="18" customHeight="1">
      <c r="A46" s="159" t="s">
        <v>19</v>
      </c>
      <c r="B46" s="161">
        <v>643</v>
      </c>
      <c r="C46" s="163">
        <v>0</v>
      </c>
      <c r="D46" s="161">
        <v>643</v>
      </c>
    </row>
    <row r="47" spans="1:4" s="156" customFormat="1" ht="18" customHeight="1">
      <c r="A47" s="159" t="s">
        <v>20</v>
      </c>
      <c r="B47" s="161">
        <v>417.62052877138416</v>
      </c>
      <c r="C47" s="161">
        <v>0</v>
      </c>
      <c r="D47" s="161">
        <v>417.62052877138416</v>
      </c>
    </row>
    <row r="48" spans="1:4" s="156" customFormat="1" ht="18" customHeight="1">
      <c r="A48" s="2" t="s">
        <v>50</v>
      </c>
      <c r="B48" s="161">
        <v>2439156.83</v>
      </c>
      <c r="C48" s="161"/>
      <c r="D48" s="161">
        <v>2439156.83</v>
      </c>
    </row>
    <row r="49" spans="1:4" s="156" customFormat="1" ht="18" customHeight="1">
      <c r="A49" s="2" t="s">
        <v>51</v>
      </c>
      <c r="B49" s="161">
        <v>2125481.73</v>
      </c>
      <c r="C49" s="161"/>
      <c r="D49" s="161">
        <v>2125481.73</v>
      </c>
    </row>
    <row r="50" spans="1:4" s="156" customFormat="1" ht="18" customHeight="1">
      <c r="A50" s="2" t="s">
        <v>52</v>
      </c>
      <c r="B50" s="161">
        <v>313675.10000000003</v>
      </c>
      <c r="C50" s="161"/>
      <c r="D50" s="161">
        <v>313675.10000000003</v>
      </c>
    </row>
    <row r="51" s="156" customFormat="1" ht="18" customHeight="1"/>
    <row r="52" s="156" customFormat="1" ht="18" customHeight="1">
      <c r="A52" s="158" t="s">
        <v>21</v>
      </c>
    </row>
    <row r="53" spans="1:4" s="156" customFormat="1" ht="18" customHeight="1">
      <c r="A53" s="159"/>
      <c r="B53" s="160" t="s">
        <v>1</v>
      </c>
      <c r="C53" s="160" t="s">
        <v>2</v>
      </c>
      <c r="D53" s="160" t="s">
        <v>3</v>
      </c>
    </row>
    <row r="54" spans="1:4" s="156" customFormat="1" ht="18" customHeight="1">
      <c r="A54" s="159" t="s">
        <v>4</v>
      </c>
      <c r="B54" s="161">
        <v>5075.81</v>
      </c>
      <c r="C54" s="161">
        <v>7917.410000000001</v>
      </c>
      <c r="D54" s="161">
        <v>12993.22</v>
      </c>
    </row>
    <row r="55" spans="1:4" s="156" customFormat="1" ht="18" customHeight="1">
      <c r="A55" s="159" t="s">
        <v>5</v>
      </c>
      <c r="B55" s="161">
        <v>3509462</v>
      </c>
      <c r="C55" s="161">
        <v>6003083</v>
      </c>
      <c r="D55" s="161">
        <v>9512545</v>
      </c>
    </row>
    <row r="56" spans="1:4" s="156" customFormat="1" ht="18" customHeight="1">
      <c r="A56" s="159" t="s">
        <v>6</v>
      </c>
      <c r="B56" s="161">
        <v>691.4092529074177</v>
      </c>
      <c r="C56" s="161">
        <v>758.2129762131807</v>
      </c>
      <c r="D56" s="161">
        <v>732.1160574515015</v>
      </c>
    </row>
    <row r="57" spans="1:4" s="156" customFormat="1" ht="18" customHeight="1">
      <c r="A57" s="159" t="s">
        <v>7</v>
      </c>
      <c r="B57" s="161">
        <v>0</v>
      </c>
      <c r="C57" s="161">
        <v>0</v>
      </c>
      <c r="D57" s="161">
        <v>0</v>
      </c>
    </row>
    <row r="58" spans="1:4" s="156" customFormat="1" ht="18" customHeight="1">
      <c r="A58" s="159" t="s">
        <v>8</v>
      </c>
      <c r="B58" s="161">
        <v>0</v>
      </c>
      <c r="C58" s="161">
        <v>0</v>
      </c>
      <c r="D58" s="161">
        <v>0</v>
      </c>
    </row>
    <row r="59" spans="1:4" s="156" customFormat="1" ht="18" customHeight="1">
      <c r="A59" s="159" t="s">
        <v>9</v>
      </c>
      <c r="B59" s="162">
        <v>0</v>
      </c>
      <c r="C59" s="162">
        <v>0</v>
      </c>
      <c r="D59" s="162">
        <v>0</v>
      </c>
    </row>
    <row r="60" spans="1:4" s="156" customFormat="1" ht="18" customHeight="1">
      <c r="A60" s="159" t="s">
        <v>10</v>
      </c>
      <c r="B60" s="161">
        <v>0</v>
      </c>
      <c r="C60" s="163">
        <v>0</v>
      </c>
      <c r="D60" s="161">
        <v>0</v>
      </c>
    </row>
    <row r="61" spans="1:4" s="156" customFormat="1" ht="18" customHeight="1">
      <c r="A61" s="159" t="s">
        <v>9</v>
      </c>
      <c r="B61" s="162">
        <v>0</v>
      </c>
      <c r="C61" s="162">
        <v>0</v>
      </c>
      <c r="D61" s="162">
        <v>0</v>
      </c>
    </row>
    <row r="62" spans="1:4" s="156" customFormat="1" ht="18" customHeight="1">
      <c r="A62" s="159" t="s">
        <v>11</v>
      </c>
      <c r="B62" s="161">
        <v>194479039.968</v>
      </c>
      <c r="C62" s="161">
        <v>331038004.636</v>
      </c>
      <c r="D62" s="161">
        <v>525517044.604</v>
      </c>
    </row>
    <row r="63" spans="1:4" s="156" customFormat="1" ht="18" customHeight="1">
      <c r="A63" s="159" t="s">
        <v>12</v>
      </c>
      <c r="B63" s="161">
        <v>152046910.882</v>
      </c>
      <c r="C63" s="161">
        <v>239075270.067</v>
      </c>
      <c r="D63" s="161">
        <v>391122180.949</v>
      </c>
    </row>
    <row r="64" spans="1:4" s="156" customFormat="1" ht="18" customHeight="1">
      <c r="A64" s="159" t="s">
        <v>13</v>
      </c>
      <c r="B64" s="161">
        <v>152046910.882</v>
      </c>
      <c r="C64" s="161">
        <v>239075270.067</v>
      </c>
      <c r="D64" s="161">
        <v>391122180.949</v>
      </c>
    </row>
    <row r="65" spans="1:4" s="156" customFormat="1" ht="18" customHeight="1">
      <c r="A65" s="159" t="s">
        <v>14</v>
      </c>
      <c r="B65" s="161">
        <v>0</v>
      </c>
      <c r="C65" s="161">
        <v>0</v>
      </c>
      <c r="D65" s="161">
        <v>0</v>
      </c>
    </row>
    <row r="66" spans="1:4" s="156" customFormat="1" ht="18" customHeight="1">
      <c r="A66" s="159" t="s">
        <v>15</v>
      </c>
      <c r="B66" s="161">
        <v>0</v>
      </c>
      <c r="C66" s="161">
        <v>0</v>
      </c>
      <c r="D66" s="161">
        <v>0</v>
      </c>
    </row>
    <row r="67" spans="1:4" s="156" customFormat="1" ht="18" customHeight="1">
      <c r="A67" s="159" t="s">
        <v>16</v>
      </c>
      <c r="B67" s="161">
        <v>152046910.882</v>
      </c>
      <c r="C67" s="161">
        <v>239075270.067</v>
      </c>
      <c r="D67" s="161">
        <v>391122180.949</v>
      </c>
    </row>
    <row r="68" spans="1:4" s="156" customFormat="1" ht="18" customHeight="1">
      <c r="A68" s="159" t="s">
        <v>17</v>
      </c>
      <c r="B68" s="161">
        <v>152046910.882</v>
      </c>
      <c r="C68" s="161">
        <v>239075270.067</v>
      </c>
      <c r="D68" s="161">
        <v>391122180.949</v>
      </c>
    </row>
    <row r="69" spans="1:4" s="156" customFormat="1" ht="18" customHeight="1">
      <c r="A69" s="159" t="s">
        <v>18</v>
      </c>
      <c r="B69" s="161">
        <v>0</v>
      </c>
      <c r="C69" s="161">
        <v>0</v>
      </c>
      <c r="D69" s="161">
        <v>0</v>
      </c>
    </row>
    <row r="70" spans="1:4" s="156" customFormat="1" ht="18" customHeight="1">
      <c r="A70" s="159" t="s">
        <v>19</v>
      </c>
      <c r="B70" s="161">
        <v>1610</v>
      </c>
      <c r="C70" s="163">
        <v>1514</v>
      </c>
      <c r="D70" s="161">
        <v>3124</v>
      </c>
    </row>
    <row r="71" spans="1:4" s="156" customFormat="1" ht="18" customHeight="1">
      <c r="A71" s="159" t="s">
        <v>20</v>
      </c>
      <c r="B71" s="161">
        <v>2179.790062111801</v>
      </c>
      <c r="C71" s="161">
        <v>3965.04821664465</v>
      </c>
      <c r="D71" s="161">
        <v>3044.988796414853</v>
      </c>
    </row>
    <row r="72" spans="1:4" s="156" customFormat="1" ht="18" customHeight="1">
      <c r="A72" s="2" t="s">
        <v>50</v>
      </c>
      <c r="B72" s="161">
        <v>110060490.83</v>
      </c>
      <c r="C72" s="161">
        <v>409303660.52</v>
      </c>
      <c r="D72" s="161">
        <v>519364151.35</v>
      </c>
    </row>
    <row r="73" spans="1:4" s="156" customFormat="1" ht="18" customHeight="1">
      <c r="A73" s="2" t="s">
        <v>51</v>
      </c>
      <c r="B73" s="161">
        <v>114384641.77</v>
      </c>
      <c r="C73" s="161">
        <v>423710471.79</v>
      </c>
      <c r="D73" s="161">
        <v>538095113.56</v>
      </c>
    </row>
    <row r="74" spans="1:4" s="156" customFormat="1" ht="18" customHeight="1">
      <c r="A74" s="2" t="s">
        <v>52</v>
      </c>
      <c r="B74" s="161">
        <v>-4324150.94</v>
      </c>
      <c r="C74" s="161">
        <v>-14406811.27</v>
      </c>
      <c r="D74" s="161">
        <v>-18730962.21</v>
      </c>
    </row>
    <row r="75" s="156" customFormat="1" ht="18" customHeight="1"/>
    <row r="76" s="156" customFormat="1" ht="18" customHeight="1">
      <c r="A76" s="158" t="s">
        <v>22</v>
      </c>
    </row>
    <row r="77" spans="1:4" s="156" customFormat="1" ht="18" customHeight="1">
      <c r="A77" s="159"/>
      <c r="B77" s="160" t="s">
        <v>1</v>
      </c>
      <c r="C77" s="160" t="s">
        <v>2</v>
      </c>
      <c r="D77" s="160" t="s">
        <v>3</v>
      </c>
    </row>
    <row r="78" spans="1:4" s="156" customFormat="1" ht="18" customHeight="1">
      <c r="A78" s="159" t="s">
        <v>4</v>
      </c>
      <c r="B78" s="161">
        <v>1492.49</v>
      </c>
      <c r="C78" s="161">
        <v>0</v>
      </c>
      <c r="D78" s="161">
        <v>1492.49</v>
      </c>
    </row>
    <row r="79" spans="1:4" s="156" customFormat="1" ht="18" customHeight="1">
      <c r="A79" s="159" t="s">
        <v>5</v>
      </c>
      <c r="B79" s="161">
        <v>504470</v>
      </c>
      <c r="C79" s="161">
        <v>0</v>
      </c>
      <c r="D79" s="161">
        <v>504470</v>
      </c>
    </row>
    <row r="80" spans="1:4" s="156" customFormat="1" ht="18" customHeight="1">
      <c r="A80" s="159" t="s">
        <v>6</v>
      </c>
      <c r="B80" s="161">
        <v>338.00561477798846</v>
      </c>
      <c r="C80" s="161">
        <v>0</v>
      </c>
      <c r="D80" s="161">
        <v>338.00561477798846</v>
      </c>
    </row>
    <row r="81" spans="1:4" s="156" customFormat="1" ht="18" customHeight="1">
      <c r="A81" s="159" t="s">
        <v>7</v>
      </c>
      <c r="B81" s="161">
        <v>14992148</v>
      </c>
      <c r="C81" s="161">
        <v>0</v>
      </c>
      <c r="D81" s="161">
        <v>14992148</v>
      </c>
    </row>
    <row r="82" spans="1:4" s="156" customFormat="1" ht="18" customHeight="1">
      <c r="A82" s="159" t="s">
        <v>8</v>
      </c>
      <c r="B82" s="161">
        <v>7612966</v>
      </c>
      <c r="C82" s="161">
        <v>0</v>
      </c>
      <c r="D82" s="161">
        <v>7612966</v>
      </c>
    </row>
    <row r="83" spans="1:4" s="156" customFormat="1" ht="18" customHeight="1">
      <c r="A83" s="159" t="s">
        <v>9</v>
      </c>
      <c r="B83" s="162">
        <v>50.77968814075208</v>
      </c>
      <c r="C83" s="162">
        <v>0</v>
      </c>
      <c r="D83" s="162">
        <v>50.77968814075208</v>
      </c>
    </row>
    <row r="84" spans="1:4" s="156" customFormat="1" ht="18" customHeight="1">
      <c r="A84" s="159" t="s">
        <v>10</v>
      </c>
      <c r="B84" s="161">
        <v>7567933</v>
      </c>
      <c r="C84" s="163">
        <v>0</v>
      </c>
      <c r="D84" s="161">
        <v>7567933</v>
      </c>
    </row>
    <row r="85" spans="1:4" s="156" customFormat="1" ht="18" customHeight="1">
      <c r="A85" s="159" t="s">
        <v>9</v>
      </c>
      <c r="B85" s="162">
        <v>50.47931090328084</v>
      </c>
      <c r="C85" s="162">
        <v>0</v>
      </c>
      <c r="D85" s="162">
        <v>50.47931090328084</v>
      </c>
    </row>
    <row r="86" spans="1:4" s="156" customFormat="1" ht="18" customHeight="1">
      <c r="A86" s="159" t="s">
        <v>11</v>
      </c>
      <c r="B86" s="161">
        <v>1350114.9</v>
      </c>
      <c r="C86" s="161">
        <v>0</v>
      </c>
      <c r="D86" s="161">
        <v>1350114.9</v>
      </c>
    </row>
    <row r="87" spans="1:4" s="156" customFormat="1" ht="18" customHeight="1">
      <c r="A87" s="159" t="s">
        <v>12</v>
      </c>
      <c r="B87" s="161">
        <v>631972.725</v>
      </c>
      <c r="C87" s="161">
        <v>0</v>
      </c>
      <c r="D87" s="161">
        <v>631972.725</v>
      </c>
    </row>
    <row r="88" spans="1:4" s="156" customFormat="1" ht="18" customHeight="1">
      <c r="A88" s="159" t="s">
        <v>13</v>
      </c>
      <c r="B88" s="161">
        <v>571625.131</v>
      </c>
      <c r="C88" s="161">
        <v>0</v>
      </c>
      <c r="D88" s="161">
        <v>571625.131</v>
      </c>
    </row>
    <row r="89" spans="1:4" s="156" customFormat="1" ht="18" customHeight="1">
      <c r="A89" s="159" t="s">
        <v>14</v>
      </c>
      <c r="B89" s="161">
        <v>56618.757</v>
      </c>
      <c r="C89" s="161">
        <v>0</v>
      </c>
      <c r="D89" s="161">
        <v>56618.757</v>
      </c>
    </row>
    <row r="90" spans="1:4" s="156" customFormat="1" ht="18" customHeight="1">
      <c r="A90" s="159" t="s">
        <v>15</v>
      </c>
      <c r="B90" s="161">
        <v>1830.197</v>
      </c>
      <c r="C90" s="161">
        <v>0</v>
      </c>
      <c r="D90" s="161">
        <v>1830.197</v>
      </c>
    </row>
    <row r="91" spans="1:4" s="156" customFormat="1" ht="18" customHeight="1">
      <c r="A91" s="159" t="s">
        <v>16</v>
      </c>
      <c r="B91" s="161">
        <v>4363.118</v>
      </c>
      <c r="C91" s="161">
        <v>0</v>
      </c>
      <c r="D91" s="161">
        <v>4363.118</v>
      </c>
    </row>
    <row r="92" spans="1:4" s="156" customFormat="1" ht="18" customHeight="1">
      <c r="A92" s="159" t="s">
        <v>17</v>
      </c>
      <c r="B92" s="161">
        <v>2181.559</v>
      </c>
      <c r="C92" s="161">
        <v>0</v>
      </c>
      <c r="D92" s="161">
        <v>2181.559</v>
      </c>
    </row>
    <row r="93" spans="1:4" s="156" customFormat="1" ht="18" customHeight="1">
      <c r="A93" s="159" t="s">
        <v>18</v>
      </c>
      <c r="B93" s="161">
        <v>18.4</v>
      </c>
      <c r="C93" s="161">
        <v>0</v>
      </c>
      <c r="D93" s="161">
        <v>18.4</v>
      </c>
    </row>
    <row r="94" spans="1:4" s="156" customFormat="1" ht="18" customHeight="1">
      <c r="A94" s="159" t="s">
        <v>19</v>
      </c>
      <c r="B94" s="161">
        <v>1228</v>
      </c>
      <c r="C94" s="163">
        <v>0</v>
      </c>
      <c r="D94" s="161">
        <v>1228</v>
      </c>
    </row>
    <row r="95" spans="1:4" s="156" customFormat="1" ht="18" customHeight="1">
      <c r="A95" s="159" t="s">
        <v>20</v>
      </c>
      <c r="B95" s="161">
        <v>410.8061889250814</v>
      </c>
      <c r="C95" s="161">
        <v>0</v>
      </c>
      <c r="D95" s="161">
        <v>410.8061889250814</v>
      </c>
    </row>
    <row r="96" spans="1:4" s="156" customFormat="1" ht="18" customHeight="1">
      <c r="A96" s="2" t="s">
        <v>50</v>
      </c>
      <c r="B96" s="182">
        <v>5861279.54</v>
      </c>
      <c r="C96" s="161"/>
      <c r="D96" s="161">
        <v>5861279.54</v>
      </c>
    </row>
    <row r="97" spans="1:4" s="156" customFormat="1" ht="18" customHeight="1">
      <c r="A97" s="2" t="s">
        <v>51</v>
      </c>
      <c r="B97" s="182">
        <v>14723977.83</v>
      </c>
      <c r="C97" s="161"/>
      <c r="D97" s="161">
        <v>14723977.83</v>
      </c>
    </row>
    <row r="98" spans="1:4" s="156" customFormat="1" ht="18" customHeight="1">
      <c r="A98" s="2" t="s">
        <v>52</v>
      </c>
      <c r="B98" s="182">
        <v>-8862698.29</v>
      </c>
      <c r="C98" s="161"/>
      <c r="D98" s="161">
        <v>-8862698.29</v>
      </c>
    </row>
    <row r="99" s="156" customFormat="1" ht="18" customHeight="1"/>
    <row r="100" s="156" customFormat="1" ht="18" customHeight="1">
      <c r="A100" s="158" t="s">
        <v>23</v>
      </c>
    </row>
    <row r="101" spans="1:4" s="156" customFormat="1" ht="18" customHeight="1">
      <c r="A101" s="159"/>
      <c r="B101" s="160" t="s">
        <v>1</v>
      </c>
      <c r="C101" s="160" t="s">
        <v>2</v>
      </c>
      <c r="D101" s="160" t="s">
        <v>3</v>
      </c>
    </row>
    <row r="102" spans="1:4" s="156" customFormat="1" ht="18" customHeight="1">
      <c r="A102" s="159" t="s">
        <v>4</v>
      </c>
      <c r="B102" s="161">
        <v>49072.58</v>
      </c>
      <c r="C102" s="161">
        <v>538.989999999998</v>
      </c>
      <c r="D102" s="161">
        <v>49611.57</v>
      </c>
    </row>
    <row r="103" spans="1:4" s="156" customFormat="1" ht="18" customHeight="1">
      <c r="A103" s="159" t="s">
        <v>5</v>
      </c>
      <c r="B103" s="161">
        <v>23845751</v>
      </c>
      <c r="C103" s="161">
        <v>390899</v>
      </c>
      <c r="D103" s="161">
        <v>24236650</v>
      </c>
    </row>
    <row r="104" spans="1:4" s="156" customFormat="1" ht="18" customHeight="1">
      <c r="A104" s="159" t="s">
        <v>6</v>
      </c>
      <c r="B104" s="161">
        <v>485.928210825679</v>
      </c>
      <c r="C104" s="161">
        <v>725.2435110113388</v>
      </c>
      <c r="D104" s="161">
        <v>488.5281800192979</v>
      </c>
    </row>
    <row r="105" spans="1:4" s="156" customFormat="1" ht="18" customHeight="1">
      <c r="A105" s="159" t="s">
        <v>7</v>
      </c>
      <c r="B105" s="161">
        <v>2444590171</v>
      </c>
      <c r="C105" s="161">
        <v>51453260</v>
      </c>
      <c r="D105" s="161">
        <v>2496043431</v>
      </c>
    </row>
    <row r="106" spans="1:4" s="156" customFormat="1" ht="18" customHeight="1">
      <c r="A106" s="159" t="s">
        <v>8</v>
      </c>
      <c r="B106" s="161">
        <v>1826068154</v>
      </c>
      <c r="C106" s="161">
        <v>30175284</v>
      </c>
      <c r="D106" s="161">
        <v>1856243438</v>
      </c>
    </row>
    <row r="107" spans="1:4" s="156" customFormat="1" ht="18" customHeight="1">
      <c r="A107" s="159" t="s">
        <v>9</v>
      </c>
      <c r="B107" s="162">
        <v>74.69833494638559</v>
      </c>
      <c r="C107" s="162">
        <v>58.646009990426265</v>
      </c>
      <c r="D107" s="162">
        <v>74.36743347275515</v>
      </c>
    </row>
    <row r="108" spans="1:4" s="156" customFormat="1" ht="18" customHeight="1">
      <c r="A108" s="159" t="s">
        <v>10</v>
      </c>
      <c r="B108" s="161">
        <v>1815539486</v>
      </c>
      <c r="C108" s="163">
        <v>30107806</v>
      </c>
      <c r="D108" s="161">
        <v>1845647292</v>
      </c>
    </row>
    <row r="109" spans="1:4" s="156" customFormat="1" ht="18" customHeight="1">
      <c r="A109" s="159" t="s">
        <v>9</v>
      </c>
      <c r="B109" s="162">
        <v>74.26764238593513</v>
      </c>
      <c r="C109" s="162">
        <v>58.51486572473736</v>
      </c>
      <c r="D109" s="162">
        <v>73.94291577933686</v>
      </c>
    </row>
    <row r="110" spans="1:4" s="156" customFormat="1" ht="18" customHeight="1">
      <c r="A110" s="159" t="s">
        <v>11</v>
      </c>
      <c r="B110" s="161">
        <v>304384994.53</v>
      </c>
      <c r="C110" s="161">
        <v>6886868.358</v>
      </c>
      <c r="D110" s="161">
        <v>311271862.888</v>
      </c>
    </row>
    <row r="111" spans="1:4" s="156" customFormat="1" ht="18" customHeight="1">
      <c r="A111" s="159" t="s">
        <v>12</v>
      </c>
      <c r="B111" s="161">
        <v>168105280.555</v>
      </c>
      <c r="C111" s="161">
        <v>3182305.1149999797</v>
      </c>
      <c r="D111" s="161">
        <v>171287585.67</v>
      </c>
    </row>
    <row r="112" spans="1:4" s="156" customFormat="1" ht="18" customHeight="1">
      <c r="A112" s="159" t="s">
        <v>13</v>
      </c>
      <c r="B112" s="161">
        <v>146426160.678</v>
      </c>
      <c r="C112" s="161">
        <v>2562015.351999998</v>
      </c>
      <c r="D112" s="161">
        <v>148988176.03</v>
      </c>
    </row>
    <row r="113" spans="1:4" s="156" customFormat="1" ht="18" customHeight="1">
      <c r="A113" s="159" t="s">
        <v>14</v>
      </c>
      <c r="B113" s="161">
        <v>21219517.516</v>
      </c>
      <c r="C113" s="161">
        <v>580527.848</v>
      </c>
      <c r="D113" s="161">
        <v>21800045.364</v>
      </c>
    </row>
    <row r="114" spans="1:4" s="156" customFormat="1" ht="18" customHeight="1">
      <c r="A114" s="159" t="s">
        <v>15</v>
      </c>
      <c r="B114" s="161">
        <v>681564.809</v>
      </c>
      <c r="C114" s="161">
        <v>0</v>
      </c>
      <c r="D114" s="161">
        <v>681564.809</v>
      </c>
    </row>
    <row r="115" spans="1:4" s="156" customFormat="1" ht="18" customHeight="1">
      <c r="A115" s="159" t="s">
        <v>16</v>
      </c>
      <c r="B115" s="161">
        <v>9930651.489</v>
      </c>
      <c r="C115" s="161">
        <v>338630.967</v>
      </c>
      <c r="D115" s="161">
        <v>10269282.456</v>
      </c>
    </row>
    <row r="116" spans="1:4" s="156" customFormat="1" ht="18" customHeight="1">
      <c r="A116" s="159" t="s">
        <v>17</v>
      </c>
      <c r="B116" s="161">
        <v>9579134.419</v>
      </c>
      <c r="C116" s="161">
        <v>303929.902</v>
      </c>
      <c r="D116" s="161">
        <v>9883064.321</v>
      </c>
    </row>
    <row r="117" spans="1:4" s="156" customFormat="1" ht="18" customHeight="1">
      <c r="A117" s="159" t="s">
        <v>18</v>
      </c>
      <c r="B117" s="161">
        <v>0</v>
      </c>
      <c r="C117" s="161">
        <v>0</v>
      </c>
      <c r="D117" s="161">
        <v>0</v>
      </c>
    </row>
    <row r="118" spans="1:4" s="156" customFormat="1" ht="18" customHeight="1">
      <c r="A118" s="159" t="s">
        <v>19</v>
      </c>
      <c r="B118" s="161">
        <v>32929</v>
      </c>
      <c r="C118" s="163">
        <v>95</v>
      </c>
      <c r="D118" s="161">
        <v>33024</v>
      </c>
    </row>
    <row r="119" spans="1:4" s="156" customFormat="1" ht="18" customHeight="1">
      <c r="A119" s="159" t="s">
        <v>20</v>
      </c>
      <c r="B119" s="161">
        <v>724.1565489386255</v>
      </c>
      <c r="C119" s="161">
        <v>4114.726315789474</v>
      </c>
      <c r="D119" s="161">
        <v>733.9101865310078</v>
      </c>
    </row>
    <row r="120" spans="1:4" s="156" customFormat="1" ht="18" customHeight="1">
      <c r="A120" s="2" t="s">
        <v>50</v>
      </c>
      <c r="B120" s="161">
        <v>565470284.32</v>
      </c>
      <c r="C120" s="161"/>
      <c r="D120" s="161">
        <v>565470284.32</v>
      </c>
    </row>
    <row r="121" spans="1:4" s="156" customFormat="1" ht="18" customHeight="1">
      <c r="A121" s="2" t="s">
        <v>51</v>
      </c>
      <c r="B121" s="161">
        <v>630757148.13</v>
      </c>
      <c r="C121" s="161"/>
      <c r="D121" s="161">
        <v>630757148.13</v>
      </c>
    </row>
    <row r="122" spans="1:4" s="156" customFormat="1" ht="18" customHeight="1">
      <c r="A122" s="2" t="s">
        <v>52</v>
      </c>
      <c r="B122" s="161">
        <v>-65286863.81</v>
      </c>
      <c r="C122" s="161"/>
      <c r="D122" s="161">
        <v>-65286863.81</v>
      </c>
    </row>
    <row r="123" s="156" customFormat="1" ht="18" customHeight="1"/>
    <row r="124" s="156" customFormat="1" ht="18" customHeight="1">
      <c r="A124" s="158" t="s">
        <v>24</v>
      </c>
    </row>
    <row r="125" spans="1:4" s="156" customFormat="1" ht="18" customHeight="1">
      <c r="A125" s="159"/>
      <c r="B125" s="160" t="s">
        <v>1</v>
      </c>
      <c r="C125" s="160" t="s">
        <v>2</v>
      </c>
      <c r="D125" s="160" t="s">
        <v>3</v>
      </c>
    </row>
    <row r="126" spans="1:4" s="156" customFormat="1" ht="18" customHeight="1">
      <c r="A126" s="159" t="s">
        <v>4</v>
      </c>
      <c r="B126" s="161">
        <v>81580.58</v>
      </c>
      <c r="C126" s="161">
        <v>73.22000000000116</v>
      </c>
      <c r="D126" s="161">
        <v>81653.8</v>
      </c>
    </row>
    <row r="127" spans="1:4" s="156" customFormat="1" ht="18" customHeight="1">
      <c r="A127" s="159" t="s">
        <v>5</v>
      </c>
      <c r="B127" s="161">
        <v>45427818</v>
      </c>
      <c r="C127" s="161">
        <v>46630</v>
      </c>
      <c r="D127" s="161">
        <v>45474448</v>
      </c>
    </row>
    <row r="128" spans="1:4" s="156" customFormat="1" ht="18" customHeight="1">
      <c r="A128" s="159" t="s">
        <v>6</v>
      </c>
      <c r="B128" s="161">
        <v>556.845979766263</v>
      </c>
      <c r="C128" s="161">
        <v>636.8478557771</v>
      </c>
      <c r="D128" s="161">
        <v>556.9177184650316</v>
      </c>
    </row>
    <row r="129" spans="1:4" s="156" customFormat="1" ht="18" customHeight="1">
      <c r="A129" s="159" t="s">
        <v>7</v>
      </c>
      <c r="B129" s="161">
        <v>5360482524</v>
      </c>
      <c r="C129" s="161">
        <v>5502340</v>
      </c>
      <c r="D129" s="161">
        <v>5365984864</v>
      </c>
    </row>
    <row r="130" spans="1:4" s="156" customFormat="1" ht="18" customHeight="1">
      <c r="A130" s="159" t="s">
        <v>8</v>
      </c>
      <c r="B130" s="161">
        <v>4302705239</v>
      </c>
      <c r="C130" s="161">
        <v>4144967</v>
      </c>
      <c r="D130" s="161">
        <v>4306850206</v>
      </c>
    </row>
    <row r="131" spans="1:4" s="156" customFormat="1" ht="18" customHeight="1">
      <c r="A131" s="159" t="s">
        <v>9</v>
      </c>
      <c r="B131" s="162">
        <v>80.26712557565276</v>
      </c>
      <c r="C131" s="162">
        <v>75.33098645303635</v>
      </c>
      <c r="D131" s="162">
        <v>80.26206400421185</v>
      </c>
    </row>
    <row r="132" spans="1:4" s="156" customFormat="1" ht="18" customHeight="1">
      <c r="A132" s="159" t="s">
        <v>10</v>
      </c>
      <c r="B132" s="161">
        <v>4245915530</v>
      </c>
      <c r="C132" s="163">
        <v>4138157</v>
      </c>
      <c r="D132" s="161">
        <v>4250053687</v>
      </c>
    </row>
    <row r="133" spans="1:4" s="156" customFormat="1" ht="18" customHeight="1">
      <c r="A133" s="159" t="s">
        <v>9</v>
      </c>
      <c r="B133" s="162">
        <v>79.20771145116413</v>
      </c>
      <c r="C133" s="162">
        <v>75.20722092782343</v>
      </c>
      <c r="D133" s="162">
        <v>79.20360930410556</v>
      </c>
    </row>
    <row r="134" spans="1:4" s="156" customFormat="1" ht="18" customHeight="1">
      <c r="A134" s="159" t="s">
        <v>11</v>
      </c>
      <c r="B134" s="161">
        <v>562313108.11</v>
      </c>
      <c r="C134" s="161">
        <v>576382.248</v>
      </c>
      <c r="D134" s="161">
        <v>562889490.358</v>
      </c>
    </row>
    <row r="135" spans="1:4" s="156" customFormat="1" ht="18" customHeight="1">
      <c r="A135" s="159" t="s">
        <v>12</v>
      </c>
      <c r="B135" s="161">
        <v>357183146.447</v>
      </c>
      <c r="C135" s="161">
        <v>316627.47599995136</v>
      </c>
      <c r="D135" s="161">
        <v>357499773.923</v>
      </c>
    </row>
    <row r="136" spans="1:4" s="156" customFormat="1" ht="18" customHeight="1">
      <c r="A136" s="159" t="s">
        <v>13</v>
      </c>
      <c r="B136" s="161">
        <v>322153048.299</v>
      </c>
      <c r="C136" s="161">
        <v>311778.86199998856</v>
      </c>
      <c r="D136" s="161">
        <v>322464827.161</v>
      </c>
    </row>
    <row r="137" spans="1:4" s="156" customFormat="1" ht="18" customHeight="1">
      <c r="A137" s="159" t="s">
        <v>14</v>
      </c>
      <c r="B137" s="161">
        <v>34480253.522</v>
      </c>
      <c r="C137" s="161">
        <v>5754.951</v>
      </c>
      <c r="D137" s="161">
        <v>34486008.473</v>
      </c>
    </row>
    <row r="138" spans="1:4" s="156" customFormat="1" ht="18" customHeight="1">
      <c r="A138" s="159" t="s">
        <v>15</v>
      </c>
      <c r="B138" s="161">
        <v>3709383.549</v>
      </c>
      <c r="C138" s="161">
        <v>1417.087</v>
      </c>
      <c r="D138" s="161">
        <v>3710800.636</v>
      </c>
    </row>
    <row r="139" spans="1:4" s="156" customFormat="1" ht="18" customHeight="1">
      <c r="A139" s="159" t="s">
        <v>16</v>
      </c>
      <c r="B139" s="161">
        <v>0</v>
      </c>
      <c r="C139" s="161">
        <v>0</v>
      </c>
      <c r="D139" s="161">
        <v>0</v>
      </c>
    </row>
    <row r="140" spans="1:4" s="156" customFormat="1" ht="18" customHeight="1">
      <c r="A140" s="159" t="s">
        <v>17</v>
      </c>
      <c r="B140" s="161">
        <v>0</v>
      </c>
      <c r="C140" s="161">
        <v>0</v>
      </c>
      <c r="D140" s="161">
        <v>0</v>
      </c>
    </row>
    <row r="141" spans="1:4" s="156" customFormat="1" ht="18" customHeight="1">
      <c r="A141" s="159" t="s">
        <v>18</v>
      </c>
      <c r="B141" s="161">
        <v>0</v>
      </c>
      <c r="C141" s="161">
        <v>0</v>
      </c>
      <c r="D141" s="161">
        <v>0</v>
      </c>
    </row>
    <row r="142" spans="1:4" s="156" customFormat="1" ht="18" customHeight="1">
      <c r="A142" s="159" t="s">
        <v>19</v>
      </c>
      <c r="B142" s="161">
        <v>47076</v>
      </c>
      <c r="C142" s="163">
        <v>23</v>
      </c>
      <c r="D142" s="161">
        <v>47099</v>
      </c>
    </row>
    <row r="143" spans="1:4" s="156" customFormat="1" ht="18" customHeight="1">
      <c r="A143" s="159" t="s">
        <v>20</v>
      </c>
      <c r="B143" s="161">
        <v>964.9889115472853</v>
      </c>
      <c r="C143" s="161">
        <v>2027.391304347826</v>
      </c>
      <c r="D143" s="161">
        <v>965.5077177859403</v>
      </c>
    </row>
    <row r="144" spans="1:4" s="156" customFormat="1" ht="18" customHeight="1">
      <c r="A144" s="2" t="s">
        <v>50</v>
      </c>
      <c r="B144" s="182">
        <v>916196834.03</v>
      </c>
      <c r="C144" s="182">
        <v>1542310.89</v>
      </c>
      <c r="D144" s="161">
        <v>917739144.92</v>
      </c>
    </row>
    <row r="145" spans="1:4" s="156" customFormat="1" ht="18" customHeight="1">
      <c r="A145" s="2" t="s">
        <v>51</v>
      </c>
      <c r="B145" s="182">
        <v>859242843.2</v>
      </c>
      <c r="C145" s="182">
        <v>1030645.1</v>
      </c>
      <c r="D145" s="161">
        <v>860273488.3</v>
      </c>
    </row>
    <row r="146" spans="1:4" s="156" customFormat="1" ht="18" customHeight="1">
      <c r="A146" s="2" t="s">
        <v>52</v>
      </c>
      <c r="B146" s="182">
        <v>56953990.83</v>
      </c>
      <c r="C146" s="182">
        <v>511665.79</v>
      </c>
      <c r="D146" s="161">
        <v>57465656.62</v>
      </c>
    </row>
    <row r="147" s="156" customFormat="1" ht="18" customHeight="1"/>
    <row r="148" s="156" customFormat="1" ht="18" customHeight="1">
      <c r="A148" s="158" t="s">
        <v>25</v>
      </c>
    </row>
    <row r="149" spans="1:4" s="156" customFormat="1" ht="18" customHeight="1">
      <c r="A149" s="159"/>
      <c r="B149" s="160" t="s">
        <v>1</v>
      </c>
      <c r="C149" s="160" t="s">
        <v>2</v>
      </c>
      <c r="D149" s="160" t="s">
        <v>3</v>
      </c>
    </row>
    <row r="150" spans="1:4" s="156" customFormat="1" ht="18" customHeight="1">
      <c r="A150" s="159" t="s">
        <v>4</v>
      </c>
      <c r="B150" s="161">
        <v>452.94</v>
      </c>
      <c r="C150" s="161">
        <v>0</v>
      </c>
      <c r="D150" s="161">
        <v>452.94</v>
      </c>
    </row>
    <row r="151" spans="1:4" s="156" customFormat="1" ht="18" customHeight="1">
      <c r="A151" s="159" t="s">
        <v>5</v>
      </c>
      <c r="B151" s="161">
        <v>300695</v>
      </c>
      <c r="C151" s="161">
        <v>0</v>
      </c>
      <c r="D151" s="161">
        <v>300695</v>
      </c>
    </row>
    <row r="152" spans="1:4" s="156" customFormat="1" ht="18" customHeight="1">
      <c r="A152" s="159" t="s">
        <v>6</v>
      </c>
      <c r="B152" s="161">
        <v>663.8738022696162</v>
      </c>
      <c r="C152" s="161">
        <v>0</v>
      </c>
      <c r="D152" s="161">
        <v>663.8738022696162</v>
      </c>
    </row>
    <row r="153" spans="1:4" s="156" customFormat="1" ht="18" customHeight="1">
      <c r="A153" s="159" t="s">
        <v>7</v>
      </c>
      <c r="B153" s="161">
        <v>0</v>
      </c>
      <c r="C153" s="161">
        <v>0</v>
      </c>
      <c r="D153" s="161">
        <v>0</v>
      </c>
    </row>
    <row r="154" spans="1:4" s="156" customFormat="1" ht="18" customHeight="1">
      <c r="A154" s="159" t="s">
        <v>8</v>
      </c>
      <c r="B154" s="161">
        <v>0</v>
      </c>
      <c r="C154" s="161">
        <v>0</v>
      </c>
      <c r="D154" s="161">
        <v>0</v>
      </c>
    </row>
    <row r="155" spans="1:4" s="156" customFormat="1" ht="18" customHeight="1">
      <c r="A155" s="159" t="s">
        <v>9</v>
      </c>
      <c r="B155" s="162">
        <v>0</v>
      </c>
      <c r="C155" s="162">
        <v>0</v>
      </c>
      <c r="D155" s="162">
        <v>0</v>
      </c>
    </row>
    <row r="156" spans="1:4" s="156" customFormat="1" ht="18" customHeight="1">
      <c r="A156" s="159" t="s">
        <v>10</v>
      </c>
      <c r="B156" s="161">
        <v>0</v>
      </c>
      <c r="C156" s="163">
        <v>0</v>
      </c>
      <c r="D156" s="161">
        <v>0</v>
      </c>
    </row>
    <row r="157" spans="1:4" s="156" customFormat="1" ht="18" customHeight="1">
      <c r="A157" s="159" t="s">
        <v>9</v>
      </c>
      <c r="B157" s="162">
        <v>0</v>
      </c>
      <c r="C157" s="162">
        <v>0</v>
      </c>
      <c r="D157" s="162">
        <v>0</v>
      </c>
    </row>
    <row r="158" spans="1:4" s="156" customFormat="1" ht="18" customHeight="1">
      <c r="A158" s="159" t="s">
        <v>11</v>
      </c>
      <c r="B158" s="161">
        <v>14583707.5</v>
      </c>
      <c r="C158" s="161">
        <v>0</v>
      </c>
      <c r="D158" s="161">
        <v>14583707.5</v>
      </c>
    </row>
    <row r="159" spans="1:4" s="156" customFormat="1" ht="18" customHeight="1">
      <c r="A159" s="159" t="s">
        <v>12</v>
      </c>
      <c r="B159" s="161">
        <v>6584064.558</v>
      </c>
      <c r="C159" s="161">
        <v>0</v>
      </c>
      <c r="D159" s="161">
        <v>6584064.558</v>
      </c>
    </row>
    <row r="160" spans="1:4" s="156" customFormat="1" ht="18" customHeight="1">
      <c r="A160" s="159" t="s">
        <v>13</v>
      </c>
      <c r="B160" s="161">
        <v>6584064.558</v>
      </c>
      <c r="C160" s="161">
        <v>0</v>
      </c>
      <c r="D160" s="161">
        <v>6584064.558</v>
      </c>
    </row>
    <row r="161" spans="1:4" s="156" customFormat="1" ht="18" customHeight="1">
      <c r="A161" s="159" t="s">
        <v>14</v>
      </c>
      <c r="B161" s="161">
        <v>0</v>
      </c>
      <c r="C161" s="161">
        <v>0</v>
      </c>
      <c r="D161" s="161">
        <v>0</v>
      </c>
    </row>
    <row r="162" spans="1:4" s="156" customFormat="1" ht="18" customHeight="1">
      <c r="A162" s="159" t="s">
        <v>15</v>
      </c>
      <c r="B162" s="161">
        <v>0</v>
      </c>
      <c r="C162" s="161">
        <v>0</v>
      </c>
      <c r="D162" s="161">
        <v>0</v>
      </c>
    </row>
    <row r="163" spans="1:4" s="156" customFormat="1" ht="18" customHeight="1">
      <c r="A163" s="159" t="s">
        <v>16</v>
      </c>
      <c r="B163" s="161">
        <v>6584064.558</v>
      </c>
      <c r="C163" s="161">
        <v>0</v>
      </c>
      <c r="D163" s="161">
        <v>6584064.558</v>
      </c>
    </row>
    <row r="164" spans="1:4" s="156" customFormat="1" ht="18" customHeight="1">
      <c r="A164" s="159" t="s">
        <v>17</v>
      </c>
      <c r="B164" s="161">
        <v>6584064.558</v>
      </c>
      <c r="C164" s="161">
        <v>0</v>
      </c>
      <c r="D164" s="161">
        <v>6584064.558</v>
      </c>
    </row>
    <row r="165" spans="1:4" s="156" customFormat="1" ht="18" customHeight="1">
      <c r="A165" s="159" t="s">
        <v>18</v>
      </c>
      <c r="B165" s="161">
        <v>0</v>
      </c>
      <c r="C165" s="161">
        <v>0</v>
      </c>
      <c r="D165" s="161">
        <v>0</v>
      </c>
    </row>
    <row r="166" spans="1:4" s="156" customFormat="1" ht="18" customHeight="1">
      <c r="A166" s="159" t="s">
        <v>19</v>
      </c>
      <c r="B166" s="161">
        <v>151</v>
      </c>
      <c r="C166" s="163">
        <v>0</v>
      </c>
      <c r="D166" s="161">
        <v>151</v>
      </c>
    </row>
    <row r="167" spans="1:4" s="156" customFormat="1" ht="18" customHeight="1">
      <c r="A167" s="159" t="s">
        <v>20</v>
      </c>
      <c r="B167" s="161">
        <v>1991.3576158940398</v>
      </c>
      <c r="C167" s="161">
        <v>0</v>
      </c>
      <c r="D167" s="161">
        <v>1991.3576158940398</v>
      </c>
    </row>
    <row r="168" spans="1:4" s="156" customFormat="1" ht="18" customHeight="1">
      <c r="A168" s="2" t="s">
        <v>50</v>
      </c>
      <c r="B168" s="161">
        <v>7307555.91</v>
      </c>
      <c r="C168" s="161"/>
      <c r="D168" s="161">
        <v>7307555.91</v>
      </c>
    </row>
    <row r="169" spans="1:4" s="156" customFormat="1" ht="18" customHeight="1">
      <c r="A169" s="2" t="s">
        <v>51</v>
      </c>
      <c r="B169" s="161">
        <v>18242825.08</v>
      </c>
      <c r="C169" s="161"/>
      <c r="D169" s="161">
        <v>18242825.08</v>
      </c>
    </row>
    <row r="170" spans="1:4" s="156" customFormat="1" ht="18" customHeight="1">
      <c r="A170" s="2" t="s">
        <v>52</v>
      </c>
      <c r="B170" s="161">
        <v>-10935269.17</v>
      </c>
      <c r="C170" s="161"/>
      <c r="D170" s="161">
        <v>-10935269.17</v>
      </c>
    </row>
    <row r="171" s="156" customFormat="1" ht="18" customHeight="1"/>
    <row r="172" s="156" customFormat="1" ht="18" customHeight="1">
      <c r="A172" s="158" t="s">
        <v>26</v>
      </c>
    </row>
    <row r="173" spans="1:4" s="156" customFormat="1" ht="18" customHeight="1">
      <c r="A173" s="159"/>
      <c r="B173" s="160" t="s">
        <v>1</v>
      </c>
      <c r="C173" s="160" t="s">
        <v>2</v>
      </c>
      <c r="D173" s="160" t="s">
        <v>3</v>
      </c>
    </row>
    <row r="174" spans="1:4" s="156" customFormat="1" ht="18" customHeight="1">
      <c r="A174" s="159" t="s">
        <v>4</v>
      </c>
      <c r="B174" s="161">
        <v>161.71</v>
      </c>
      <c r="C174" s="161">
        <v>0</v>
      </c>
      <c r="D174" s="161">
        <v>161.71</v>
      </c>
    </row>
    <row r="175" spans="1:4" s="156" customFormat="1" ht="18" customHeight="1">
      <c r="A175" s="159" t="s">
        <v>5</v>
      </c>
      <c r="B175" s="161">
        <v>51136</v>
      </c>
      <c r="C175" s="161">
        <v>0</v>
      </c>
      <c r="D175" s="161">
        <v>51136</v>
      </c>
    </row>
    <row r="176" spans="1:4" s="156" customFormat="1" ht="18" customHeight="1">
      <c r="A176" s="159" t="s">
        <v>6</v>
      </c>
      <c r="B176" s="161">
        <v>316.22039453342404</v>
      </c>
      <c r="C176" s="161">
        <v>0</v>
      </c>
      <c r="D176" s="161">
        <v>316.22039453342404</v>
      </c>
    </row>
    <row r="177" spans="1:4" s="156" customFormat="1" ht="18" customHeight="1">
      <c r="A177" s="159" t="s">
        <v>7</v>
      </c>
      <c r="B177" s="161">
        <v>767040</v>
      </c>
      <c r="C177" s="161">
        <v>0</v>
      </c>
      <c r="D177" s="161">
        <v>767040</v>
      </c>
    </row>
    <row r="178" spans="1:4" s="156" customFormat="1" ht="18" customHeight="1">
      <c r="A178" s="159" t="s">
        <v>8</v>
      </c>
      <c r="B178" s="161">
        <v>422658</v>
      </c>
      <c r="C178" s="161">
        <v>0</v>
      </c>
      <c r="D178" s="161">
        <v>422658</v>
      </c>
    </row>
    <row r="179" spans="1:4" s="156" customFormat="1" ht="18" customHeight="1">
      <c r="A179" s="159" t="s">
        <v>9</v>
      </c>
      <c r="B179" s="162">
        <v>55.10247183979975</v>
      </c>
      <c r="C179" s="162">
        <v>0</v>
      </c>
      <c r="D179" s="162">
        <v>55.10247183979975</v>
      </c>
    </row>
    <row r="180" spans="1:4" s="156" customFormat="1" ht="18" customHeight="1">
      <c r="A180" s="159" t="s">
        <v>10</v>
      </c>
      <c r="B180" s="161">
        <v>422658</v>
      </c>
      <c r="C180" s="163">
        <v>0</v>
      </c>
      <c r="D180" s="161">
        <v>422658</v>
      </c>
    </row>
    <row r="181" spans="1:4" s="156" customFormat="1" ht="18" customHeight="1">
      <c r="A181" s="159" t="s">
        <v>9</v>
      </c>
      <c r="B181" s="162">
        <v>55.10247183979975</v>
      </c>
      <c r="C181" s="162">
        <v>0</v>
      </c>
      <c r="D181" s="162">
        <v>55.10247183979975</v>
      </c>
    </row>
    <row r="182" spans="1:4" s="156" customFormat="1" ht="18" customHeight="1">
      <c r="A182" s="159" t="s">
        <v>11</v>
      </c>
      <c r="B182" s="161">
        <v>62692.736</v>
      </c>
      <c r="C182" s="161">
        <v>0</v>
      </c>
      <c r="D182" s="161">
        <v>62692.736</v>
      </c>
    </row>
    <row r="183" spans="1:4" s="156" customFormat="1" ht="18" customHeight="1">
      <c r="A183" s="159" t="s">
        <v>12</v>
      </c>
      <c r="B183" s="161">
        <v>35820.821</v>
      </c>
      <c r="C183" s="161">
        <v>0</v>
      </c>
      <c r="D183" s="161">
        <v>35820.821</v>
      </c>
    </row>
    <row r="184" spans="1:4" s="156" customFormat="1" ht="18" customHeight="1">
      <c r="A184" s="159" t="s">
        <v>13</v>
      </c>
      <c r="B184" s="161">
        <v>32003.793</v>
      </c>
      <c r="C184" s="161">
        <v>0</v>
      </c>
      <c r="D184" s="161">
        <v>32003.793</v>
      </c>
    </row>
    <row r="185" spans="1:4" s="156" customFormat="1" ht="18" customHeight="1">
      <c r="A185" s="159" t="s">
        <v>14</v>
      </c>
      <c r="B185" s="161">
        <v>4037.678</v>
      </c>
      <c r="C185" s="161">
        <v>0</v>
      </c>
      <c r="D185" s="161">
        <v>4037.678</v>
      </c>
    </row>
    <row r="186" spans="1:4" s="156" customFormat="1" ht="18" customHeight="1">
      <c r="A186" s="159" t="s">
        <v>15</v>
      </c>
      <c r="B186" s="161">
        <v>220.65</v>
      </c>
      <c r="C186" s="161">
        <v>0</v>
      </c>
      <c r="D186" s="161">
        <v>220.65</v>
      </c>
    </row>
    <row r="187" spans="1:4" s="156" customFormat="1" ht="18" customHeight="1">
      <c r="A187" s="159" t="s">
        <v>16</v>
      </c>
      <c r="B187" s="161">
        <v>83.793</v>
      </c>
      <c r="C187" s="161">
        <v>0</v>
      </c>
      <c r="D187" s="161">
        <v>83.793</v>
      </c>
    </row>
    <row r="188" spans="1:4" s="156" customFormat="1" ht="18" customHeight="1">
      <c r="A188" s="159" t="s">
        <v>17</v>
      </c>
      <c r="B188" s="161">
        <v>83.793</v>
      </c>
      <c r="C188" s="161">
        <v>0</v>
      </c>
      <c r="D188" s="161">
        <v>83.793</v>
      </c>
    </row>
    <row r="189" spans="1:4" s="156" customFormat="1" ht="18" customHeight="1">
      <c r="A189" s="159" t="s">
        <v>18</v>
      </c>
      <c r="B189" s="161">
        <v>0</v>
      </c>
      <c r="C189" s="161">
        <v>0</v>
      </c>
      <c r="D189" s="161">
        <v>0</v>
      </c>
    </row>
    <row r="190" spans="1:4" s="156" customFormat="1" ht="18" customHeight="1">
      <c r="A190" s="159" t="s">
        <v>19</v>
      </c>
      <c r="B190" s="161">
        <v>125</v>
      </c>
      <c r="C190" s="163">
        <v>0</v>
      </c>
      <c r="D190" s="161">
        <v>125</v>
      </c>
    </row>
    <row r="191" spans="1:4" s="156" customFormat="1" ht="18" customHeight="1">
      <c r="A191" s="159" t="s">
        <v>20</v>
      </c>
      <c r="B191" s="161">
        <v>409.088</v>
      </c>
      <c r="C191" s="161">
        <v>0</v>
      </c>
      <c r="D191" s="161">
        <v>409.088</v>
      </c>
    </row>
    <row r="192" spans="1:4" s="156" customFormat="1" ht="18" customHeight="1">
      <c r="A192" s="2" t="s">
        <v>50</v>
      </c>
      <c r="B192" s="161">
        <v>434514.48</v>
      </c>
      <c r="C192" s="161"/>
      <c r="D192" s="161">
        <v>434514.48</v>
      </c>
    </row>
    <row r="193" spans="1:4" s="156" customFormat="1" ht="18" customHeight="1">
      <c r="A193" s="2" t="s">
        <v>51</v>
      </c>
      <c r="B193" s="161">
        <v>411307.33</v>
      </c>
      <c r="C193" s="161"/>
      <c r="D193" s="161">
        <v>411307.33</v>
      </c>
    </row>
    <row r="194" spans="1:4" s="156" customFormat="1" ht="18" customHeight="1">
      <c r="A194" s="2" t="s">
        <v>52</v>
      </c>
      <c r="B194" s="161">
        <v>23207.15</v>
      </c>
      <c r="C194" s="161"/>
      <c r="D194" s="161">
        <v>23207.15</v>
      </c>
    </row>
    <row r="195" s="156" customFormat="1" ht="18" customHeight="1"/>
    <row r="196" s="156" customFormat="1" ht="18" customHeight="1">
      <c r="A196" s="158" t="s">
        <v>27</v>
      </c>
    </row>
    <row r="197" spans="1:4" s="156" customFormat="1" ht="18" customHeight="1">
      <c r="A197" s="159"/>
      <c r="B197" s="160" t="s">
        <v>1</v>
      </c>
      <c r="C197" s="160" t="s">
        <v>2</v>
      </c>
      <c r="D197" s="160" t="s">
        <v>3</v>
      </c>
    </row>
    <row r="198" spans="1:4" s="156" customFormat="1" ht="18" customHeight="1">
      <c r="A198" s="159" t="s">
        <v>4</v>
      </c>
      <c r="B198" s="161">
        <v>468582.65</v>
      </c>
      <c r="C198" s="161">
        <v>42400.20000000001</v>
      </c>
      <c r="D198" s="161">
        <v>510982.85</v>
      </c>
    </row>
    <row r="199" spans="1:4" s="156" customFormat="1" ht="18" customHeight="1">
      <c r="A199" s="159" t="s">
        <v>5</v>
      </c>
      <c r="B199" s="161">
        <v>244131458</v>
      </c>
      <c r="C199" s="161">
        <v>26663843</v>
      </c>
      <c r="D199" s="161">
        <v>270795301</v>
      </c>
    </row>
    <row r="200" spans="1:4" s="156" customFormat="1" ht="18" customHeight="1">
      <c r="A200" s="159" t="s">
        <v>6</v>
      </c>
      <c r="B200" s="161">
        <v>520.9997809351242</v>
      </c>
      <c r="C200" s="161">
        <v>628.8612553714368</v>
      </c>
      <c r="D200" s="161">
        <v>529.9498818795973</v>
      </c>
    </row>
    <row r="201" spans="1:4" s="156" customFormat="1" ht="18" customHeight="1">
      <c r="A201" s="159" t="s">
        <v>7</v>
      </c>
      <c r="B201" s="161">
        <v>40712082471</v>
      </c>
      <c r="C201" s="161">
        <v>4822272926</v>
      </c>
      <c r="D201" s="161">
        <v>45534355397</v>
      </c>
    </row>
    <row r="202" spans="1:4" s="156" customFormat="1" ht="18" customHeight="1">
      <c r="A202" s="159" t="s">
        <v>8</v>
      </c>
      <c r="B202" s="161">
        <v>28402463073</v>
      </c>
      <c r="C202" s="161">
        <v>3000408669</v>
      </c>
      <c r="D202" s="161">
        <v>31402871742</v>
      </c>
    </row>
    <row r="203" spans="1:4" s="156" customFormat="1" ht="18" customHeight="1">
      <c r="A203" s="159" t="s">
        <v>9</v>
      </c>
      <c r="B203" s="162">
        <v>69.76421089054243</v>
      </c>
      <c r="C203" s="162">
        <v>62.21980205273848</v>
      </c>
      <c r="D203" s="162">
        <v>68.9652273941468</v>
      </c>
    </row>
    <row r="204" spans="1:4" s="156" customFormat="1" ht="18" customHeight="1">
      <c r="A204" s="159" t="s">
        <v>10</v>
      </c>
      <c r="B204" s="161">
        <v>27628212005</v>
      </c>
      <c r="C204" s="163">
        <v>2803014299</v>
      </c>
      <c r="D204" s="161">
        <v>30431226304</v>
      </c>
    </row>
    <row r="205" spans="1:4" s="156" customFormat="1" ht="18" customHeight="1">
      <c r="A205" s="159" t="s">
        <v>9</v>
      </c>
      <c r="B205" s="162">
        <v>67.86243868679551</v>
      </c>
      <c r="C205" s="162">
        <v>58.12641345717146</v>
      </c>
      <c r="D205" s="162">
        <v>66.83135412520838</v>
      </c>
    </row>
    <row r="206" spans="1:4" s="156" customFormat="1" ht="18" customHeight="1">
      <c r="A206" s="159" t="s">
        <v>11</v>
      </c>
      <c r="B206" s="161">
        <v>3848082009.859</v>
      </c>
      <c r="C206" s="161">
        <v>439852964.002</v>
      </c>
      <c r="D206" s="161">
        <v>4287934973.861</v>
      </c>
    </row>
    <row r="207" spans="1:4" s="156" customFormat="1" ht="18" customHeight="1">
      <c r="A207" s="159" t="s">
        <v>12</v>
      </c>
      <c r="B207" s="161">
        <v>2638000553.577</v>
      </c>
      <c r="C207" s="161">
        <v>279359786.59399986</v>
      </c>
      <c r="D207" s="161">
        <v>2917360340.171</v>
      </c>
    </row>
    <row r="208" spans="1:4" s="156" customFormat="1" ht="18" customHeight="1">
      <c r="A208" s="159" t="s">
        <v>13</v>
      </c>
      <c r="B208" s="161">
        <v>2197236663.101</v>
      </c>
      <c r="C208" s="161">
        <v>217872177.6340003</v>
      </c>
      <c r="D208" s="161">
        <v>2415108840.735</v>
      </c>
    </row>
    <row r="209" spans="1:4" s="156" customFormat="1" ht="18" customHeight="1">
      <c r="A209" s="159" t="s">
        <v>14</v>
      </c>
      <c r="B209" s="161">
        <v>390430358.71800005</v>
      </c>
      <c r="C209" s="161">
        <v>47734078.075</v>
      </c>
      <c r="D209" s="161">
        <v>438164436.793</v>
      </c>
    </row>
    <row r="210" spans="1:4" s="156" customFormat="1" ht="18" customHeight="1">
      <c r="A210" s="159" t="s">
        <v>15</v>
      </c>
      <c r="B210" s="161">
        <v>12407036.285</v>
      </c>
      <c r="C210" s="161">
        <v>1059101.782</v>
      </c>
      <c r="D210" s="161">
        <v>13466138.067</v>
      </c>
    </row>
    <row r="211" spans="1:4" s="156" customFormat="1" ht="18" customHeight="1">
      <c r="A211" s="159" t="s">
        <v>16</v>
      </c>
      <c r="B211" s="161">
        <v>114521503.92300001</v>
      </c>
      <c r="C211" s="161">
        <v>6595058.3440000005</v>
      </c>
      <c r="D211" s="161">
        <v>121116562.267</v>
      </c>
    </row>
    <row r="212" spans="1:4" s="156" customFormat="1" ht="18" customHeight="1">
      <c r="A212" s="159" t="s">
        <v>17</v>
      </c>
      <c r="B212" s="161">
        <v>109849765.98</v>
      </c>
      <c r="C212" s="161">
        <v>6587003.427</v>
      </c>
      <c r="D212" s="161">
        <v>116436769.407</v>
      </c>
    </row>
    <row r="213" spans="1:4" s="156" customFormat="1" ht="18" customHeight="1">
      <c r="A213" s="159" t="s">
        <v>18</v>
      </c>
      <c r="B213" s="161">
        <v>2863960.461</v>
      </c>
      <c r="C213" s="161">
        <v>0</v>
      </c>
      <c r="D213" s="161">
        <v>2863960.461</v>
      </c>
    </row>
    <row r="214" spans="1:4" s="156" customFormat="1" ht="18" customHeight="1">
      <c r="A214" s="159" t="s">
        <v>19</v>
      </c>
      <c r="B214" s="161">
        <v>280183</v>
      </c>
      <c r="C214" s="163">
        <v>15078</v>
      </c>
      <c r="D214" s="161">
        <v>295261</v>
      </c>
    </row>
    <row r="215" spans="1:4" s="156" customFormat="1" ht="18" customHeight="1">
      <c r="A215" s="159" t="s">
        <v>20</v>
      </c>
      <c r="B215" s="161">
        <v>871.3285888151672</v>
      </c>
      <c r="C215" s="161">
        <v>1768.3938851306539</v>
      </c>
      <c r="D215" s="161">
        <v>917.1387382688537</v>
      </c>
    </row>
    <row r="216" spans="1:4" s="156" customFormat="1" ht="18" customHeight="1">
      <c r="A216" s="2" t="s">
        <v>50</v>
      </c>
      <c r="B216" s="161">
        <v>6471393049.37</v>
      </c>
      <c r="C216" s="161">
        <v>686895988.11</v>
      </c>
      <c r="D216" s="161">
        <v>7158289037.48</v>
      </c>
    </row>
    <row r="217" spans="1:4" s="156" customFormat="1" ht="18" customHeight="1">
      <c r="A217" s="2" t="s">
        <v>51</v>
      </c>
      <c r="B217" s="161">
        <v>6043832335.3</v>
      </c>
      <c r="C217" s="161">
        <v>738021085.34</v>
      </c>
      <c r="D217" s="161">
        <v>6781853420.64</v>
      </c>
    </row>
    <row r="218" spans="1:4" s="156" customFormat="1" ht="18" customHeight="1">
      <c r="A218" s="2" t="s">
        <v>52</v>
      </c>
      <c r="B218" s="161">
        <v>427560714.07</v>
      </c>
      <c r="C218" s="161">
        <v>-51125097.23</v>
      </c>
      <c r="D218" s="161">
        <v>376435616.84</v>
      </c>
    </row>
    <row r="219" s="156" customFormat="1" ht="18" customHeight="1"/>
    <row r="220" s="156" customFormat="1" ht="18" customHeight="1">
      <c r="A220" s="158" t="s">
        <v>28</v>
      </c>
    </row>
    <row r="221" spans="1:4" s="156" customFormat="1" ht="18" customHeight="1">
      <c r="A221" s="159"/>
      <c r="B221" s="160" t="s">
        <v>1</v>
      </c>
      <c r="C221" s="160" t="s">
        <v>2</v>
      </c>
      <c r="D221" s="160" t="s">
        <v>3</v>
      </c>
    </row>
    <row r="222" spans="1:4" s="156" customFormat="1" ht="18" customHeight="1">
      <c r="A222" s="159" t="s">
        <v>4</v>
      </c>
      <c r="B222" s="161">
        <v>2893.64</v>
      </c>
      <c r="C222" s="161">
        <v>1058.0500000000002</v>
      </c>
      <c r="D222" s="161">
        <v>3951.69</v>
      </c>
    </row>
    <row r="223" spans="1:4" s="156" customFormat="1" ht="18" customHeight="1">
      <c r="A223" s="159" t="s">
        <v>5</v>
      </c>
      <c r="B223" s="161">
        <v>2012362</v>
      </c>
      <c r="C223" s="161">
        <v>757372</v>
      </c>
      <c r="D223" s="161">
        <v>2769734</v>
      </c>
    </row>
    <row r="224" spans="1:4" s="156" customFormat="1" ht="18" customHeight="1">
      <c r="A224" s="159" t="s">
        <v>6</v>
      </c>
      <c r="B224" s="161">
        <v>695.4431097164817</v>
      </c>
      <c r="C224" s="161">
        <v>715.8187231227256</v>
      </c>
      <c r="D224" s="161">
        <v>700.8986028762378</v>
      </c>
    </row>
    <row r="225" spans="1:4" s="156" customFormat="1" ht="18" customHeight="1">
      <c r="A225" s="159" t="s">
        <v>7</v>
      </c>
      <c r="B225" s="161">
        <v>0</v>
      </c>
      <c r="C225" s="161">
        <v>0</v>
      </c>
      <c r="D225" s="161">
        <v>0</v>
      </c>
    </row>
    <row r="226" spans="1:4" s="156" customFormat="1" ht="18" customHeight="1">
      <c r="A226" s="159" t="s">
        <v>8</v>
      </c>
      <c r="B226" s="161">
        <v>0</v>
      </c>
      <c r="C226" s="161">
        <v>0</v>
      </c>
      <c r="D226" s="161">
        <v>0</v>
      </c>
    </row>
    <row r="227" spans="1:4" s="156" customFormat="1" ht="18" customHeight="1">
      <c r="A227" s="159" t="s">
        <v>9</v>
      </c>
      <c r="B227" s="162">
        <v>0</v>
      </c>
      <c r="C227" s="162">
        <v>0</v>
      </c>
      <c r="D227" s="162">
        <v>0</v>
      </c>
    </row>
    <row r="228" spans="1:4" s="156" customFormat="1" ht="18" customHeight="1">
      <c r="A228" s="159" t="s">
        <v>10</v>
      </c>
      <c r="B228" s="161">
        <v>0</v>
      </c>
      <c r="C228" s="163">
        <v>0</v>
      </c>
      <c r="D228" s="161">
        <v>0</v>
      </c>
    </row>
    <row r="229" spans="1:4" s="156" customFormat="1" ht="18" customHeight="1">
      <c r="A229" s="159" t="s">
        <v>9</v>
      </c>
      <c r="B229" s="162">
        <v>0</v>
      </c>
      <c r="C229" s="162">
        <v>0</v>
      </c>
      <c r="D229" s="162">
        <v>0</v>
      </c>
    </row>
    <row r="230" spans="1:4" s="156" customFormat="1" ht="18" customHeight="1">
      <c r="A230" s="159" t="s">
        <v>11</v>
      </c>
      <c r="B230" s="161">
        <v>144852334</v>
      </c>
      <c r="C230" s="161">
        <v>54515244</v>
      </c>
      <c r="D230" s="161">
        <v>199367578</v>
      </c>
    </row>
    <row r="231" spans="1:4" s="156" customFormat="1" ht="18" customHeight="1">
      <c r="A231" s="159" t="s">
        <v>12</v>
      </c>
      <c r="B231" s="161">
        <v>99867851.89</v>
      </c>
      <c r="C231" s="161">
        <v>37975878.82000001</v>
      </c>
      <c r="D231" s="161">
        <v>137843730.71</v>
      </c>
    </row>
    <row r="232" spans="1:4" s="156" customFormat="1" ht="18" customHeight="1">
      <c r="A232" s="159" t="s">
        <v>13</v>
      </c>
      <c r="B232" s="161">
        <v>99843280.57</v>
      </c>
      <c r="C232" s="161">
        <v>37975878.81999999</v>
      </c>
      <c r="D232" s="161">
        <v>137819159.39</v>
      </c>
    </row>
    <row r="233" spans="1:4" s="156" customFormat="1" ht="18" customHeight="1">
      <c r="A233" s="159" t="s">
        <v>14</v>
      </c>
      <c r="B233" s="161">
        <v>0</v>
      </c>
      <c r="C233" s="161">
        <v>0</v>
      </c>
      <c r="D233" s="161">
        <v>0</v>
      </c>
    </row>
    <row r="234" spans="1:4" s="156" customFormat="1" ht="18" customHeight="1">
      <c r="A234" s="159" t="s">
        <v>15</v>
      </c>
      <c r="B234" s="161">
        <v>0</v>
      </c>
      <c r="C234" s="161">
        <v>0</v>
      </c>
      <c r="D234" s="161">
        <v>0</v>
      </c>
    </row>
    <row r="235" spans="1:4" s="156" customFormat="1" ht="18" customHeight="1">
      <c r="A235" s="159" t="s">
        <v>16</v>
      </c>
      <c r="B235" s="161">
        <v>79014513.595</v>
      </c>
      <c r="C235" s="161">
        <v>37975878.82</v>
      </c>
      <c r="D235" s="161">
        <v>116990392.41499999</v>
      </c>
    </row>
    <row r="236" spans="1:4" s="156" customFormat="1" ht="18" customHeight="1">
      <c r="A236" s="159" t="s">
        <v>17</v>
      </c>
      <c r="B236" s="161">
        <v>78989942.275</v>
      </c>
      <c r="C236" s="161">
        <v>37975878.82</v>
      </c>
      <c r="D236" s="161">
        <v>116965821.095</v>
      </c>
    </row>
    <row r="237" spans="1:4" s="156" customFormat="1" ht="18" customHeight="1">
      <c r="A237" s="159" t="s">
        <v>18</v>
      </c>
      <c r="B237" s="161">
        <v>20853338.295</v>
      </c>
      <c r="C237" s="161">
        <v>0</v>
      </c>
      <c r="D237" s="161">
        <v>20853338.295</v>
      </c>
    </row>
    <row r="238" spans="1:4" s="156" customFormat="1" ht="18" customHeight="1">
      <c r="A238" s="159" t="s">
        <v>19</v>
      </c>
      <c r="B238" s="161">
        <v>1020</v>
      </c>
      <c r="C238" s="163">
        <v>259</v>
      </c>
      <c r="D238" s="161">
        <v>1279</v>
      </c>
    </row>
    <row r="239" spans="1:4" s="156" customFormat="1" ht="18" customHeight="1">
      <c r="A239" s="159" t="s">
        <v>20</v>
      </c>
      <c r="B239" s="161">
        <v>1972.9039215686275</v>
      </c>
      <c r="C239" s="161">
        <v>2924.2162162162163</v>
      </c>
      <c r="D239" s="161">
        <v>2165.546520719312</v>
      </c>
    </row>
    <row r="240" spans="1:4" s="156" customFormat="1" ht="18" customHeight="1">
      <c r="A240" s="2" t="s">
        <v>50</v>
      </c>
      <c r="B240" s="161"/>
      <c r="C240" s="161"/>
      <c r="D240" s="161"/>
    </row>
    <row r="241" spans="1:4" s="156" customFormat="1" ht="18" customHeight="1">
      <c r="A241" s="2" t="s">
        <v>51</v>
      </c>
      <c r="B241" s="161"/>
      <c r="C241" s="161"/>
      <c r="D241" s="161"/>
    </row>
    <row r="242" spans="1:4" s="156" customFormat="1" ht="18" customHeight="1">
      <c r="A242" s="2" t="s">
        <v>52</v>
      </c>
      <c r="B242" s="161"/>
      <c r="C242" s="161"/>
      <c r="D242" s="161"/>
    </row>
    <row r="243" s="156" customFormat="1" ht="18" customHeight="1"/>
    <row r="244" s="156" customFormat="1" ht="18" customHeight="1">
      <c r="A244" s="158" t="s">
        <v>29</v>
      </c>
    </row>
    <row r="245" spans="1:4" s="156" customFormat="1" ht="18" customHeight="1">
      <c r="A245" s="159"/>
      <c r="B245" s="160" t="s">
        <v>1</v>
      </c>
      <c r="C245" s="160" t="s">
        <v>2</v>
      </c>
      <c r="D245" s="160" t="s">
        <v>3</v>
      </c>
    </row>
    <row r="246" spans="1:4" s="156" customFormat="1" ht="18" customHeight="1">
      <c r="A246" s="159" t="s">
        <v>4</v>
      </c>
      <c r="B246" s="161">
        <v>1283.5</v>
      </c>
      <c r="C246" s="161">
        <v>0</v>
      </c>
      <c r="D246" s="161">
        <v>1283.5</v>
      </c>
    </row>
    <row r="247" spans="1:4" s="156" customFormat="1" ht="18" customHeight="1">
      <c r="A247" s="159" t="s">
        <v>5</v>
      </c>
      <c r="B247" s="161">
        <v>344363</v>
      </c>
      <c r="C247" s="161">
        <v>0</v>
      </c>
      <c r="D247" s="161">
        <v>344363</v>
      </c>
    </row>
    <row r="248" spans="1:4" s="156" customFormat="1" ht="18" customHeight="1">
      <c r="A248" s="159" t="s">
        <v>6</v>
      </c>
      <c r="B248" s="161">
        <v>268.2999610440203</v>
      </c>
      <c r="C248" s="161">
        <v>0</v>
      </c>
      <c r="D248" s="161">
        <v>268.2999610440203</v>
      </c>
    </row>
    <row r="249" spans="1:4" s="156" customFormat="1" ht="18" customHeight="1">
      <c r="A249" s="159" t="s">
        <v>7</v>
      </c>
      <c r="B249" s="161">
        <v>0</v>
      </c>
      <c r="C249" s="161">
        <v>0</v>
      </c>
      <c r="D249" s="161">
        <v>0</v>
      </c>
    </row>
    <row r="250" spans="1:4" s="156" customFormat="1" ht="18" customHeight="1">
      <c r="A250" s="159" t="s">
        <v>8</v>
      </c>
      <c r="B250" s="161">
        <v>0</v>
      </c>
      <c r="C250" s="161">
        <v>0</v>
      </c>
      <c r="D250" s="161">
        <v>0</v>
      </c>
    </row>
    <row r="251" spans="1:4" s="156" customFormat="1" ht="18" customHeight="1">
      <c r="A251" s="159" t="s">
        <v>9</v>
      </c>
      <c r="B251" s="162">
        <v>0</v>
      </c>
      <c r="C251" s="162">
        <v>0</v>
      </c>
      <c r="D251" s="162">
        <v>0</v>
      </c>
    </row>
    <row r="252" spans="1:4" s="156" customFormat="1" ht="18" customHeight="1">
      <c r="A252" s="159" t="s">
        <v>10</v>
      </c>
      <c r="B252" s="161">
        <v>0</v>
      </c>
      <c r="C252" s="163">
        <v>0</v>
      </c>
      <c r="D252" s="161">
        <v>0</v>
      </c>
    </row>
    <row r="253" spans="1:4" s="156" customFormat="1" ht="18" customHeight="1">
      <c r="A253" s="159" t="s">
        <v>9</v>
      </c>
      <c r="B253" s="162">
        <v>0</v>
      </c>
      <c r="C253" s="162">
        <v>0</v>
      </c>
      <c r="D253" s="162">
        <v>0</v>
      </c>
    </row>
    <row r="254" spans="1:4" s="156" customFormat="1" ht="18" customHeight="1">
      <c r="A254" s="159" t="s">
        <v>11</v>
      </c>
      <c r="B254" s="161">
        <v>516544.5</v>
      </c>
      <c r="C254" s="161">
        <v>0</v>
      </c>
      <c r="D254" s="161">
        <v>516544.5</v>
      </c>
    </row>
    <row r="255" spans="1:4" s="156" customFormat="1" ht="18" customHeight="1">
      <c r="A255" s="159" t="s">
        <v>12</v>
      </c>
      <c r="B255" s="161">
        <v>247056.723</v>
      </c>
      <c r="C255" s="161">
        <v>0</v>
      </c>
      <c r="D255" s="161">
        <v>247056.723</v>
      </c>
    </row>
    <row r="256" spans="1:4" s="156" customFormat="1" ht="18" customHeight="1">
      <c r="A256" s="159" t="s">
        <v>13</v>
      </c>
      <c r="B256" s="161">
        <v>247056.723</v>
      </c>
      <c r="C256" s="161">
        <v>0</v>
      </c>
      <c r="D256" s="161">
        <v>247056.723</v>
      </c>
    </row>
    <row r="257" spans="1:4" s="156" customFormat="1" ht="18" customHeight="1">
      <c r="A257" s="159" t="s">
        <v>14</v>
      </c>
      <c r="B257" s="161">
        <v>0</v>
      </c>
      <c r="C257" s="161">
        <v>0</v>
      </c>
      <c r="D257" s="161">
        <v>0</v>
      </c>
    </row>
    <row r="258" spans="1:4" s="156" customFormat="1" ht="18" customHeight="1">
      <c r="A258" s="159" t="s">
        <v>15</v>
      </c>
      <c r="B258" s="161">
        <v>0</v>
      </c>
      <c r="C258" s="161">
        <v>0</v>
      </c>
      <c r="D258" s="161">
        <v>0</v>
      </c>
    </row>
    <row r="259" spans="1:4" s="156" customFormat="1" ht="18" customHeight="1">
      <c r="A259" s="159" t="s">
        <v>16</v>
      </c>
      <c r="B259" s="161">
        <v>0</v>
      </c>
      <c r="C259" s="161">
        <v>0</v>
      </c>
      <c r="D259" s="161">
        <v>0</v>
      </c>
    </row>
    <row r="260" spans="1:4" s="156" customFormat="1" ht="18" customHeight="1">
      <c r="A260" s="159" t="s">
        <v>17</v>
      </c>
      <c r="B260" s="161">
        <v>0</v>
      </c>
      <c r="C260" s="161">
        <v>0</v>
      </c>
      <c r="D260" s="161">
        <v>0</v>
      </c>
    </row>
    <row r="261" spans="1:4" s="156" customFormat="1" ht="18" customHeight="1">
      <c r="A261" s="159" t="s">
        <v>18</v>
      </c>
      <c r="B261" s="161">
        <v>247056.723</v>
      </c>
      <c r="C261" s="161">
        <v>0</v>
      </c>
      <c r="D261" s="161">
        <v>247056.723</v>
      </c>
    </row>
    <row r="262" spans="1:4" s="156" customFormat="1" ht="18" customHeight="1">
      <c r="A262" s="159" t="s">
        <v>19</v>
      </c>
      <c r="B262" s="161">
        <v>558</v>
      </c>
      <c r="C262" s="163">
        <v>0</v>
      </c>
      <c r="D262" s="161">
        <v>558</v>
      </c>
    </row>
    <row r="263" spans="1:4" s="156" customFormat="1" ht="18" customHeight="1">
      <c r="A263" s="159" t="s">
        <v>20</v>
      </c>
      <c r="B263" s="161">
        <v>617.1379928315412</v>
      </c>
      <c r="C263" s="161">
        <v>0</v>
      </c>
      <c r="D263" s="161">
        <v>617.1379928315412</v>
      </c>
    </row>
    <row r="264" spans="1:4" s="156" customFormat="1" ht="18" customHeight="1">
      <c r="A264" s="2" t="s">
        <v>50</v>
      </c>
      <c r="B264" s="161">
        <v>2405294.54</v>
      </c>
      <c r="C264" s="161"/>
      <c r="D264" s="161">
        <v>2405294.54</v>
      </c>
    </row>
    <row r="265" spans="1:4" s="156" customFormat="1" ht="18" customHeight="1">
      <c r="A265" s="2" t="s">
        <v>51</v>
      </c>
      <c r="B265" s="161">
        <v>2222867.97</v>
      </c>
      <c r="C265" s="161"/>
      <c r="D265" s="161">
        <v>2222867.97</v>
      </c>
    </row>
    <row r="266" spans="1:4" s="156" customFormat="1" ht="18" customHeight="1">
      <c r="A266" s="2" t="s">
        <v>52</v>
      </c>
      <c r="B266" s="161">
        <v>182426.57</v>
      </c>
      <c r="C266" s="161"/>
      <c r="D266" s="161">
        <v>182426.57</v>
      </c>
    </row>
    <row r="267" s="156" customFormat="1" ht="18" customHeight="1"/>
    <row r="268" s="156" customFormat="1" ht="18" customHeight="1">
      <c r="A268" s="158" t="s">
        <v>30</v>
      </c>
    </row>
    <row r="269" spans="1:4" s="156" customFormat="1" ht="18" customHeight="1">
      <c r="A269" s="159"/>
      <c r="B269" s="160" t="s">
        <v>1</v>
      </c>
      <c r="C269" s="160" t="s">
        <v>2</v>
      </c>
      <c r="D269" s="160" t="s">
        <v>3</v>
      </c>
    </row>
    <row r="270" spans="1:4" s="156" customFormat="1" ht="18" customHeight="1">
      <c r="A270" s="159" t="s">
        <v>4</v>
      </c>
      <c r="B270" s="161">
        <v>1973.92</v>
      </c>
      <c r="C270" s="161">
        <v>1112.4499999999998</v>
      </c>
      <c r="D270" s="161">
        <v>3086.37</v>
      </c>
    </row>
    <row r="271" spans="1:4" s="156" customFormat="1" ht="18" customHeight="1">
      <c r="A271" s="159" t="s">
        <v>5</v>
      </c>
      <c r="B271" s="161">
        <v>660402</v>
      </c>
      <c r="C271" s="161">
        <v>412230</v>
      </c>
      <c r="D271" s="161">
        <v>1072632</v>
      </c>
    </row>
    <row r="272" spans="1:4" s="156" customFormat="1" ht="18" customHeight="1">
      <c r="A272" s="159" t="s">
        <v>6</v>
      </c>
      <c r="B272" s="161">
        <v>334.56371078868443</v>
      </c>
      <c r="C272" s="161">
        <v>370.5604746280732</v>
      </c>
      <c r="D272" s="161">
        <v>347.53837031852953</v>
      </c>
    </row>
    <row r="273" spans="1:4" s="156" customFormat="1" ht="18" customHeight="1">
      <c r="A273" s="159" t="s">
        <v>7</v>
      </c>
      <c r="B273" s="161">
        <v>19713576</v>
      </c>
      <c r="C273" s="161">
        <v>12366900</v>
      </c>
      <c r="D273" s="161">
        <v>32080476</v>
      </c>
    </row>
    <row r="274" spans="1:4" s="156" customFormat="1" ht="18" customHeight="1">
      <c r="A274" s="159" t="s">
        <v>8</v>
      </c>
      <c r="B274" s="161">
        <v>12961242</v>
      </c>
      <c r="C274" s="161">
        <v>7126779</v>
      </c>
      <c r="D274" s="161">
        <v>20088021</v>
      </c>
    </row>
    <row r="275" spans="1:4" s="156" customFormat="1" ht="18" customHeight="1">
      <c r="A275" s="159" t="s">
        <v>9</v>
      </c>
      <c r="B275" s="162">
        <v>65.7477973554874</v>
      </c>
      <c r="C275" s="162">
        <v>57.62785338282027</v>
      </c>
      <c r="D275" s="162">
        <v>62.61759021281355</v>
      </c>
    </row>
    <row r="276" spans="1:4" s="156" customFormat="1" ht="18" customHeight="1">
      <c r="A276" s="159" t="s">
        <v>10</v>
      </c>
      <c r="B276" s="161">
        <v>12957568</v>
      </c>
      <c r="C276" s="163">
        <v>7112526</v>
      </c>
      <c r="D276" s="161">
        <v>20070094</v>
      </c>
    </row>
    <row r="277" spans="1:4" s="156" customFormat="1" ht="18" customHeight="1">
      <c r="A277" s="159" t="s">
        <v>9</v>
      </c>
      <c r="B277" s="162">
        <v>65.72916045267485</v>
      </c>
      <c r="C277" s="162">
        <v>57.512602188098874</v>
      </c>
      <c r="D277" s="162">
        <v>62.56170887239952</v>
      </c>
    </row>
    <row r="278" spans="1:4" s="156" customFormat="1" ht="18" customHeight="1">
      <c r="A278" s="159" t="s">
        <v>11</v>
      </c>
      <c r="B278" s="161">
        <v>2620510</v>
      </c>
      <c r="C278" s="161">
        <v>1648920</v>
      </c>
      <c r="D278" s="161">
        <v>4269430</v>
      </c>
    </row>
    <row r="279" spans="1:4" s="156" customFormat="1" ht="18" customHeight="1">
      <c r="A279" s="159" t="s">
        <v>12</v>
      </c>
      <c r="B279" s="161">
        <v>1139552.117</v>
      </c>
      <c r="C279" s="161">
        <v>647639.057</v>
      </c>
      <c r="D279" s="161">
        <v>1787191.174</v>
      </c>
    </row>
    <row r="280" spans="1:4" s="156" customFormat="1" ht="18" customHeight="1">
      <c r="A280" s="159" t="s">
        <v>13</v>
      </c>
      <c r="B280" s="161">
        <v>982235.194</v>
      </c>
      <c r="C280" s="161">
        <v>533542.633</v>
      </c>
      <c r="D280" s="161">
        <v>1515777.827</v>
      </c>
    </row>
    <row r="281" spans="1:4" s="156" customFormat="1" ht="18" customHeight="1">
      <c r="A281" s="159" t="s">
        <v>14</v>
      </c>
      <c r="B281" s="161">
        <v>157131.26799999998</v>
      </c>
      <c r="C281" s="161">
        <v>113078.569</v>
      </c>
      <c r="D281" s="161">
        <v>270209.837</v>
      </c>
    </row>
    <row r="282" spans="1:4" s="156" customFormat="1" ht="18" customHeight="1">
      <c r="A282" s="159" t="s">
        <v>15</v>
      </c>
      <c r="B282" s="161">
        <v>89.895</v>
      </c>
      <c r="C282" s="161">
        <v>51.12</v>
      </c>
      <c r="D282" s="161">
        <v>141.015</v>
      </c>
    </row>
    <row r="283" spans="1:4" s="156" customFormat="1" ht="18" customHeight="1">
      <c r="A283" s="159" t="s">
        <v>16</v>
      </c>
      <c r="B283" s="161">
        <v>10327.699</v>
      </c>
      <c r="C283" s="161">
        <v>52.063</v>
      </c>
      <c r="D283" s="161">
        <v>10379.762</v>
      </c>
    </row>
    <row r="284" spans="1:4" s="156" customFormat="1" ht="18" customHeight="1">
      <c r="A284" s="159" t="s">
        <v>17</v>
      </c>
      <c r="B284" s="161">
        <v>10327.699</v>
      </c>
      <c r="C284" s="161">
        <v>52.063</v>
      </c>
      <c r="D284" s="161">
        <v>10379.762</v>
      </c>
    </row>
    <row r="285" spans="1:4" s="156" customFormat="1" ht="18" customHeight="1">
      <c r="A285" s="159" t="s">
        <v>18</v>
      </c>
      <c r="B285" s="161">
        <v>0</v>
      </c>
      <c r="C285" s="161">
        <v>0</v>
      </c>
      <c r="D285" s="161">
        <v>0</v>
      </c>
    </row>
    <row r="286" spans="1:4" s="156" customFormat="1" ht="18" customHeight="1">
      <c r="A286" s="159" t="s">
        <v>19</v>
      </c>
      <c r="B286" s="161">
        <v>1772</v>
      </c>
      <c r="C286" s="163">
        <v>624</v>
      </c>
      <c r="D286" s="161">
        <v>2396</v>
      </c>
    </row>
    <row r="287" spans="1:4" s="156" customFormat="1" ht="18" customHeight="1">
      <c r="A287" s="159" t="s">
        <v>20</v>
      </c>
      <c r="B287" s="161">
        <v>372.68735891647856</v>
      </c>
      <c r="C287" s="161">
        <v>660.625</v>
      </c>
      <c r="D287" s="161">
        <v>447.6761268781302</v>
      </c>
    </row>
    <row r="288" spans="1:4" s="156" customFormat="1" ht="18" customHeight="1">
      <c r="A288" s="2" t="s">
        <v>50</v>
      </c>
      <c r="B288" s="161"/>
      <c r="C288" s="161"/>
      <c r="D288" s="161"/>
    </row>
    <row r="289" spans="1:4" s="156" customFormat="1" ht="18" customHeight="1">
      <c r="A289" s="2" t="s">
        <v>51</v>
      </c>
      <c r="B289" s="161"/>
      <c r="C289" s="161"/>
      <c r="D289" s="161"/>
    </row>
    <row r="290" spans="1:4" s="156" customFormat="1" ht="18" customHeight="1">
      <c r="A290" s="2" t="s">
        <v>52</v>
      </c>
      <c r="B290" s="161"/>
      <c r="C290" s="161"/>
      <c r="D290" s="161"/>
    </row>
    <row r="291" s="156" customFormat="1" ht="18" customHeight="1"/>
    <row r="292" s="156" customFormat="1" ht="18" customHeight="1">
      <c r="A292" s="158" t="s">
        <v>31</v>
      </c>
    </row>
    <row r="293" spans="1:4" s="156" customFormat="1" ht="18" customHeight="1">
      <c r="A293" s="159"/>
      <c r="B293" s="160" t="s">
        <v>1</v>
      </c>
      <c r="C293" s="160" t="s">
        <v>2</v>
      </c>
      <c r="D293" s="160" t="s">
        <v>3</v>
      </c>
    </row>
    <row r="294" spans="1:4" s="156" customFormat="1" ht="18" customHeight="1">
      <c r="A294" s="159" t="s">
        <v>4</v>
      </c>
      <c r="B294" s="161">
        <v>6818.57</v>
      </c>
      <c r="C294" s="161">
        <v>18.32000000000062</v>
      </c>
      <c r="D294" s="161">
        <v>6836.89</v>
      </c>
    </row>
    <row r="295" spans="1:4" s="156" customFormat="1" ht="18" customHeight="1">
      <c r="A295" s="159" t="s">
        <v>5</v>
      </c>
      <c r="B295" s="161">
        <v>1571250</v>
      </c>
      <c r="C295" s="161">
        <v>4843</v>
      </c>
      <c r="D295" s="161">
        <v>1576093</v>
      </c>
    </row>
    <row r="296" spans="1:4" s="156" customFormat="1" ht="18" customHeight="1">
      <c r="A296" s="159" t="s">
        <v>6</v>
      </c>
      <c r="B296" s="161">
        <v>230.43688046027248</v>
      </c>
      <c r="C296" s="161">
        <v>264.3558951964976</v>
      </c>
      <c r="D296" s="161">
        <v>230.527769205004</v>
      </c>
    </row>
    <row r="297" spans="1:4" s="156" customFormat="1" ht="18" customHeight="1">
      <c r="A297" s="159" t="s">
        <v>7</v>
      </c>
      <c r="B297" s="161">
        <v>29761448</v>
      </c>
      <c r="C297" s="161">
        <v>92017</v>
      </c>
      <c r="D297" s="161">
        <v>29853465</v>
      </c>
    </row>
    <row r="298" spans="1:4" s="156" customFormat="1" ht="18" customHeight="1">
      <c r="A298" s="159" t="s">
        <v>8</v>
      </c>
      <c r="B298" s="161">
        <v>10385313</v>
      </c>
      <c r="C298" s="161">
        <v>39230</v>
      </c>
      <c r="D298" s="161">
        <v>10424543</v>
      </c>
    </row>
    <row r="299" spans="1:4" s="156" customFormat="1" ht="18" customHeight="1">
      <c r="A299" s="159" t="s">
        <v>9</v>
      </c>
      <c r="B299" s="162">
        <v>34.89518722341735</v>
      </c>
      <c r="C299" s="162">
        <v>42.63342643207233</v>
      </c>
      <c r="D299" s="162">
        <v>34.91903871125177</v>
      </c>
    </row>
    <row r="300" spans="1:4" s="156" customFormat="1" ht="18" customHeight="1">
      <c r="A300" s="159" t="s">
        <v>10</v>
      </c>
      <c r="B300" s="161">
        <v>10354518</v>
      </c>
      <c r="C300" s="163">
        <v>39230</v>
      </c>
      <c r="D300" s="161">
        <v>10393748</v>
      </c>
    </row>
    <row r="301" spans="1:4" s="156" customFormat="1" ht="18" customHeight="1">
      <c r="A301" s="159" t="s">
        <v>9</v>
      </c>
      <c r="B301" s="162">
        <v>34.79171443539978</v>
      </c>
      <c r="C301" s="162">
        <v>42.63342643207233</v>
      </c>
      <c r="D301" s="162">
        <v>34.815884856247</v>
      </c>
    </row>
    <row r="302" spans="1:4" s="156" customFormat="1" ht="18" customHeight="1">
      <c r="A302" s="159" t="s">
        <v>11</v>
      </c>
      <c r="B302" s="161">
        <v>2232993.118</v>
      </c>
      <c r="C302" s="161">
        <v>5301.41</v>
      </c>
      <c r="D302" s="161">
        <v>2238294.528</v>
      </c>
    </row>
    <row r="303" spans="1:4" s="156" customFormat="1" ht="18" customHeight="1">
      <c r="A303" s="159" t="s">
        <v>12</v>
      </c>
      <c r="B303" s="161">
        <v>870826.985</v>
      </c>
      <c r="C303" s="161">
        <v>2942.25</v>
      </c>
      <c r="D303" s="161">
        <v>873769.235</v>
      </c>
    </row>
    <row r="304" spans="1:4" s="156" customFormat="1" ht="18" customHeight="1">
      <c r="A304" s="159" t="s">
        <v>13</v>
      </c>
      <c r="B304" s="161">
        <v>778086.068</v>
      </c>
      <c r="C304" s="161">
        <v>2942.25</v>
      </c>
      <c r="D304" s="161">
        <v>781028.318</v>
      </c>
    </row>
    <row r="305" spans="1:4" s="156" customFormat="1" ht="18" customHeight="1">
      <c r="A305" s="159" t="s">
        <v>14</v>
      </c>
      <c r="B305" s="161">
        <v>91928.51</v>
      </c>
      <c r="C305" s="161">
        <v>0</v>
      </c>
      <c r="D305" s="161">
        <v>91928.51</v>
      </c>
    </row>
    <row r="306" spans="1:4" s="156" customFormat="1" ht="18" customHeight="1">
      <c r="A306" s="159" t="s">
        <v>15</v>
      </c>
      <c r="B306" s="161">
        <v>1497.218</v>
      </c>
      <c r="C306" s="161">
        <v>0</v>
      </c>
      <c r="D306" s="161">
        <v>1497.218</v>
      </c>
    </row>
    <row r="307" spans="1:4" s="156" customFormat="1" ht="18" customHeight="1">
      <c r="A307" s="159" t="s">
        <v>16</v>
      </c>
      <c r="B307" s="161">
        <v>0</v>
      </c>
      <c r="C307" s="161">
        <v>0</v>
      </c>
      <c r="D307" s="161">
        <v>0</v>
      </c>
    </row>
    <row r="308" spans="1:4" s="156" customFormat="1" ht="18" customHeight="1">
      <c r="A308" s="159" t="s">
        <v>17</v>
      </c>
      <c r="B308" s="161">
        <v>0</v>
      </c>
      <c r="C308" s="161">
        <v>0</v>
      </c>
      <c r="D308" s="161">
        <v>0</v>
      </c>
    </row>
    <row r="309" spans="1:4" s="156" customFormat="1" ht="18" customHeight="1">
      <c r="A309" s="159" t="s">
        <v>18</v>
      </c>
      <c r="B309" s="161">
        <v>0</v>
      </c>
      <c r="C309" s="161">
        <v>0</v>
      </c>
      <c r="D309" s="161">
        <v>0</v>
      </c>
    </row>
    <row r="310" spans="1:4" s="156" customFormat="1" ht="18" customHeight="1">
      <c r="A310" s="159" t="s">
        <v>19</v>
      </c>
      <c r="B310" s="161">
        <v>7487</v>
      </c>
      <c r="C310" s="163">
        <v>12</v>
      </c>
      <c r="D310" s="161">
        <v>7499</v>
      </c>
    </row>
    <row r="311" spans="1:4" s="156" customFormat="1" ht="18" customHeight="1">
      <c r="A311" s="159" t="s">
        <v>20</v>
      </c>
      <c r="B311" s="161">
        <v>209.86376385735275</v>
      </c>
      <c r="C311" s="161">
        <v>403.5833333333333</v>
      </c>
      <c r="D311" s="161">
        <v>210.17375650086677</v>
      </c>
    </row>
    <row r="312" spans="1:4" s="156" customFormat="1" ht="18" customHeight="1">
      <c r="A312" s="2" t="s">
        <v>50</v>
      </c>
      <c r="B312" s="161">
        <v>17964623.64</v>
      </c>
      <c r="C312" s="161"/>
      <c r="D312" s="161">
        <v>17964623.64</v>
      </c>
    </row>
    <row r="313" spans="1:4" s="156" customFormat="1" ht="18" customHeight="1">
      <c r="A313" s="2" t="s">
        <v>51</v>
      </c>
      <c r="B313" s="161">
        <v>21157784.51</v>
      </c>
      <c r="C313" s="161"/>
      <c r="D313" s="161">
        <v>21157784.51</v>
      </c>
    </row>
    <row r="314" spans="1:4" s="156" customFormat="1" ht="18" customHeight="1">
      <c r="A314" s="2" t="s">
        <v>52</v>
      </c>
      <c r="B314" s="161">
        <v>-3193160.87</v>
      </c>
      <c r="C314" s="161"/>
      <c r="D314" s="161">
        <v>-3193160.87</v>
      </c>
    </row>
    <row r="315" s="156" customFormat="1" ht="18" customHeight="1"/>
    <row r="316" s="156" customFormat="1" ht="18" customHeight="1">
      <c r="A316" s="158" t="s">
        <v>32</v>
      </c>
    </row>
    <row r="317" spans="1:4" s="156" customFormat="1" ht="18" customHeight="1">
      <c r="A317" s="159"/>
      <c r="B317" s="160" t="s">
        <v>1</v>
      </c>
      <c r="C317" s="160" t="s">
        <v>2</v>
      </c>
      <c r="D317" s="160" t="s">
        <v>3</v>
      </c>
    </row>
    <row r="318" spans="1:4" s="156" customFormat="1" ht="18" customHeight="1">
      <c r="A318" s="159" t="s">
        <v>4</v>
      </c>
      <c r="B318" s="161">
        <v>2599.76</v>
      </c>
      <c r="C318" s="161">
        <v>0</v>
      </c>
      <c r="D318" s="161">
        <v>2599.76</v>
      </c>
    </row>
    <row r="319" spans="1:4" s="156" customFormat="1" ht="18" customHeight="1">
      <c r="A319" s="159" t="s">
        <v>5</v>
      </c>
      <c r="B319" s="161">
        <v>538827</v>
      </c>
      <c r="C319" s="161">
        <v>0</v>
      </c>
      <c r="D319" s="161">
        <v>538827</v>
      </c>
    </row>
    <row r="320" spans="1:4" s="156" customFormat="1" ht="18" customHeight="1">
      <c r="A320" s="159" t="s">
        <v>6</v>
      </c>
      <c r="B320" s="161">
        <v>207.26028556482134</v>
      </c>
      <c r="C320" s="161">
        <v>0</v>
      </c>
      <c r="D320" s="161">
        <v>207.26028556482134</v>
      </c>
    </row>
    <row r="321" spans="1:4" s="156" customFormat="1" ht="18" customHeight="1">
      <c r="A321" s="159" t="s">
        <v>7</v>
      </c>
      <c r="B321" s="161">
        <v>10223938</v>
      </c>
      <c r="C321" s="161">
        <v>0</v>
      </c>
      <c r="D321" s="161">
        <v>10223938</v>
      </c>
    </row>
    <row r="322" spans="1:4" s="156" customFormat="1" ht="18" customHeight="1">
      <c r="A322" s="159" t="s">
        <v>8</v>
      </c>
      <c r="B322" s="161">
        <v>5004498</v>
      </c>
      <c r="C322" s="161">
        <v>0</v>
      </c>
      <c r="D322" s="161">
        <v>5004498</v>
      </c>
    </row>
    <row r="323" spans="1:4" s="156" customFormat="1" ht="18" customHeight="1">
      <c r="A323" s="159" t="s">
        <v>9</v>
      </c>
      <c r="B323" s="162">
        <v>48.948829697519685</v>
      </c>
      <c r="C323" s="162">
        <v>0</v>
      </c>
      <c r="D323" s="162">
        <v>48.948829697519685</v>
      </c>
    </row>
    <row r="324" spans="1:4" s="156" customFormat="1" ht="18" customHeight="1">
      <c r="A324" s="159" t="s">
        <v>10</v>
      </c>
      <c r="B324" s="161">
        <v>4998155</v>
      </c>
      <c r="C324" s="163">
        <v>0</v>
      </c>
      <c r="D324" s="161">
        <v>4998155</v>
      </c>
    </row>
    <row r="325" spans="1:4" s="156" customFormat="1" ht="18" customHeight="1">
      <c r="A325" s="159" t="s">
        <v>9</v>
      </c>
      <c r="B325" s="162">
        <v>48.88678902395535</v>
      </c>
      <c r="C325" s="162">
        <v>0</v>
      </c>
      <c r="D325" s="162">
        <v>48.88678902395535</v>
      </c>
    </row>
    <row r="326" spans="1:4" s="156" customFormat="1" ht="18" customHeight="1">
      <c r="A326" s="159" t="s">
        <v>11</v>
      </c>
      <c r="B326" s="161">
        <v>852002.97</v>
      </c>
      <c r="C326" s="161">
        <v>0</v>
      </c>
      <c r="D326" s="161">
        <v>852002.97</v>
      </c>
    </row>
    <row r="327" spans="1:4" s="156" customFormat="1" ht="18" customHeight="1">
      <c r="A327" s="159" t="s">
        <v>12</v>
      </c>
      <c r="B327" s="161">
        <v>376417.077</v>
      </c>
      <c r="C327" s="161">
        <v>0</v>
      </c>
      <c r="D327" s="161">
        <v>376417.077</v>
      </c>
    </row>
    <row r="328" spans="1:4" s="156" customFormat="1" ht="18" customHeight="1">
      <c r="A328" s="159" t="s">
        <v>13</v>
      </c>
      <c r="B328" s="161">
        <v>374913.215</v>
      </c>
      <c r="C328" s="161">
        <v>0</v>
      </c>
      <c r="D328" s="161">
        <v>374913.215</v>
      </c>
    </row>
    <row r="329" spans="1:4" s="156" customFormat="1" ht="18" customHeight="1">
      <c r="A329" s="159" t="s">
        <v>14</v>
      </c>
      <c r="B329" s="161">
        <v>1079.7269999999999</v>
      </c>
      <c r="C329" s="161">
        <v>0</v>
      </c>
      <c r="D329" s="161">
        <v>1079.727</v>
      </c>
    </row>
    <row r="330" spans="1:4" s="156" customFormat="1" ht="18" customHeight="1">
      <c r="A330" s="159" t="s">
        <v>15</v>
      </c>
      <c r="B330" s="161">
        <v>51.59</v>
      </c>
      <c r="C330" s="161">
        <v>0</v>
      </c>
      <c r="D330" s="161">
        <v>51.59</v>
      </c>
    </row>
    <row r="331" spans="1:4" s="156" customFormat="1" ht="18" customHeight="1">
      <c r="A331" s="159" t="s">
        <v>16</v>
      </c>
      <c r="B331" s="161">
        <v>0</v>
      </c>
      <c r="C331" s="161">
        <v>0</v>
      </c>
      <c r="D331" s="161">
        <v>0</v>
      </c>
    </row>
    <row r="332" spans="1:4" s="156" customFormat="1" ht="18" customHeight="1">
      <c r="A332" s="159" t="s">
        <v>17</v>
      </c>
      <c r="B332" s="161">
        <v>0</v>
      </c>
      <c r="C332" s="161">
        <v>0</v>
      </c>
      <c r="D332" s="161">
        <v>0</v>
      </c>
    </row>
    <row r="333" spans="1:4" s="156" customFormat="1" ht="18" customHeight="1">
      <c r="A333" s="159" t="s">
        <v>18</v>
      </c>
      <c r="B333" s="161">
        <v>0</v>
      </c>
      <c r="C333" s="161">
        <v>0</v>
      </c>
      <c r="D333" s="161">
        <v>0</v>
      </c>
    </row>
    <row r="334" spans="1:4" s="156" customFormat="1" ht="18" customHeight="1">
      <c r="A334" s="159" t="s">
        <v>19</v>
      </c>
      <c r="B334" s="161">
        <v>3016</v>
      </c>
      <c r="C334" s="163">
        <v>0</v>
      </c>
      <c r="D334" s="161">
        <v>3016</v>
      </c>
    </row>
    <row r="335" spans="1:4" s="156" customFormat="1" ht="18" customHeight="1">
      <c r="A335" s="159" t="s">
        <v>20</v>
      </c>
      <c r="B335" s="161">
        <v>178.65616710875332</v>
      </c>
      <c r="C335" s="161">
        <v>0</v>
      </c>
      <c r="D335" s="161">
        <v>178.65616710875332</v>
      </c>
    </row>
    <row r="336" spans="1:4" s="156" customFormat="1" ht="18" customHeight="1">
      <c r="A336" s="2" t="s">
        <v>50</v>
      </c>
      <c r="B336" s="161">
        <v>4255106.36</v>
      </c>
      <c r="C336" s="161"/>
      <c r="D336" s="161">
        <v>4255106.36</v>
      </c>
    </row>
    <row r="337" spans="1:4" s="156" customFormat="1" ht="18" customHeight="1">
      <c r="A337" s="2" t="s">
        <v>51</v>
      </c>
      <c r="B337" s="161">
        <v>8095603.37</v>
      </c>
      <c r="C337" s="161"/>
      <c r="D337" s="161">
        <v>8095603.37</v>
      </c>
    </row>
    <row r="338" spans="1:4" s="156" customFormat="1" ht="18" customHeight="1">
      <c r="A338" s="2" t="s">
        <v>52</v>
      </c>
      <c r="B338" s="161">
        <v>-3840497.01</v>
      </c>
      <c r="C338" s="161"/>
      <c r="D338" s="161">
        <v>-3840497.01</v>
      </c>
    </row>
    <row r="339" s="156" customFormat="1" ht="18" customHeight="1"/>
    <row r="340" s="156" customFormat="1" ht="18" customHeight="1">
      <c r="A340" s="158" t="s">
        <v>33</v>
      </c>
    </row>
    <row r="341" spans="1:4" s="156" customFormat="1" ht="18" customHeight="1">
      <c r="A341" s="159"/>
      <c r="B341" s="160" t="s">
        <v>1</v>
      </c>
      <c r="C341" s="160" t="s">
        <v>2</v>
      </c>
      <c r="D341" s="160" t="s">
        <v>3</v>
      </c>
    </row>
    <row r="342" spans="1:4" s="156" customFormat="1" ht="18" customHeight="1">
      <c r="A342" s="159" t="s">
        <v>4</v>
      </c>
      <c r="B342" s="161">
        <v>14990.14</v>
      </c>
      <c r="C342" s="161">
        <v>0</v>
      </c>
      <c r="D342" s="161">
        <v>14990.14</v>
      </c>
    </row>
    <row r="343" spans="1:4" s="156" customFormat="1" ht="18" customHeight="1">
      <c r="A343" s="159" t="s">
        <v>5</v>
      </c>
      <c r="B343" s="161">
        <v>5101207</v>
      </c>
      <c r="C343" s="161">
        <v>0</v>
      </c>
      <c r="D343" s="161">
        <v>5101207</v>
      </c>
    </row>
    <row r="344" spans="1:4" s="156" customFormat="1" ht="18" customHeight="1">
      <c r="A344" s="159" t="s">
        <v>6</v>
      </c>
      <c r="B344" s="161">
        <v>340.3041599344636</v>
      </c>
      <c r="C344" s="161">
        <v>0</v>
      </c>
      <c r="D344" s="161">
        <v>340.3041599344636</v>
      </c>
    </row>
    <row r="345" spans="1:4" s="156" customFormat="1" ht="18" customHeight="1">
      <c r="A345" s="159" t="s">
        <v>7</v>
      </c>
      <c r="B345" s="161">
        <v>441033927</v>
      </c>
      <c r="C345" s="161">
        <v>0</v>
      </c>
      <c r="D345" s="161">
        <v>441033927</v>
      </c>
    </row>
    <row r="346" spans="1:4" s="156" customFormat="1" ht="18" customHeight="1">
      <c r="A346" s="159" t="s">
        <v>8</v>
      </c>
      <c r="B346" s="161">
        <v>242945923</v>
      </c>
      <c r="C346" s="161">
        <v>0</v>
      </c>
      <c r="D346" s="161">
        <v>242945923</v>
      </c>
    </row>
    <row r="347" spans="1:4" s="156" customFormat="1" ht="18" customHeight="1">
      <c r="A347" s="159" t="s">
        <v>9</v>
      </c>
      <c r="B347" s="162">
        <v>55.08554061873793</v>
      </c>
      <c r="C347" s="162">
        <v>0</v>
      </c>
      <c r="D347" s="162">
        <v>55.08554061873793</v>
      </c>
    </row>
    <row r="348" spans="1:4" s="156" customFormat="1" ht="18" customHeight="1">
      <c r="A348" s="159" t="s">
        <v>10</v>
      </c>
      <c r="B348" s="161">
        <v>241067071</v>
      </c>
      <c r="C348" s="163">
        <v>0</v>
      </c>
      <c r="D348" s="161">
        <v>241067071</v>
      </c>
    </row>
    <row r="349" spans="1:4" s="156" customFormat="1" ht="18" customHeight="1">
      <c r="A349" s="159" t="s">
        <v>9</v>
      </c>
      <c r="B349" s="162">
        <v>54.659529855171435</v>
      </c>
      <c r="C349" s="162">
        <v>0</v>
      </c>
      <c r="D349" s="162">
        <v>54.659529855171435</v>
      </c>
    </row>
    <row r="350" spans="1:4" s="156" customFormat="1" ht="18" customHeight="1">
      <c r="A350" s="159" t="s">
        <v>11</v>
      </c>
      <c r="B350" s="161">
        <v>45587894.719</v>
      </c>
      <c r="C350" s="161">
        <v>0</v>
      </c>
      <c r="D350" s="161">
        <v>45587894.719</v>
      </c>
    </row>
    <row r="351" spans="1:4" s="156" customFormat="1" ht="18" customHeight="1">
      <c r="A351" s="159" t="s">
        <v>12</v>
      </c>
      <c r="B351" s="161">
        <v>20822598.575</v>
      </c>
      <c r="C351" s="161">
        <v>0</v>
      </c>
      <c r="D351" s="161">
        <v>20822598.575</v>
      </c>
    </row>
    <row r="352" spans="1:4" s="156" customFormat="1" ht="18" customHeight="1">
      <c r="A352" s="159" t="s">
        <v>13</v>
      </c>
      <c r="B352" s="161">
        <v>18117951.827</v>
      </c>
      <c r="C352" s="161">
        <v>0</v>
      </c>
      <c r="D352" s="161">
        <v>18117951.827</v>
      </c>
    </row>
    <row r="353" spans="1:4" s="156" customFormat="1" ht="18" customHeight="1">
      <c r="A353" s="159" t="s">
        <v>14</v>
      </c>
      <c r="B353" s="161">
        <v>2561514.034</v>
      </c>
      <c r="C353" s="161">
        <v>0</v>
      </c>
      <c r="D353" s="161">
        <v>2561514.034</v>
      </c>
    </row>
    <row r="354" spans="1:4" s="156" customFormat="1" ht="18" customHeight="1">
      <c r="A354" s="159" t="s">
        <v>15</v>
      </c>
      <c r="B354" s="161">
        <v>17624.427</v>
      </c>
      <c r="C354" s="161">
        <v>0</v>
      </c>
      <c r="D354" s="161">
        <v>17624.427</v>
      </c>
    </row>
    <row r="355" spans="1:4" s="156" customFormat="1" ht="18" customHeight="1">
      <c r="A355" s="159" t="s">
        <v>16</v>
      </c>
      <c r="B355" s="161">
        <v>40140.316000000006</v>
      </c>
      <c r="C355" s="161">
        <v>0</v>
      </c>
      <c r="D355" s="161">
        <v>40140.316000000006</v>
      </c>
    </row>
    <row r="356" spans="1:4" s="156" customFormat="1" ht="18" customHeight="1">
      <c r="A356" s="159" t="s">
        <v>17</v>
      </c>
      <c r="B356" s="161">
        <v>20297.075</v>
      </c>
      <c r="C356" s="161">
        <v>0</v>
      </c>
      <c r="D356" s="161">
        <v>20297.075</v>
      </c>
    </row>
    <row r="357" spans="1:4" s="156" customFormat="1" ht="18" customHeight="1">
      <c r="A357" s="159" t="s">
        <v>18</v>
      </c>
      <c r="B357" s="161">
        <v>0</v>
      </c>
      <c r="C357" s="161">
        <v>0</v>
      </c>
      <c r="D357" s="161">
        <v>0</v>
      </c>
    </row>
    <row r="358" spans="1:4" s="156" customFormat="1" ht="18" customHeight="1">
      <c r="A358" s="159" t="s">
        <v>19</v>
      </c>
      <c r="B358" s="161">
        <v>12772</v>
      </c>
      <c r="C358" s="163">
        <v>0</v>
      </c>
      <c r="D358" s="161">
        <v>12772</v>
      </c>
    </row>
    <row r="359" spans="1:4" s="156" customFormat="1" ht="18" customHeight="1">
      <c r="A359" s="159" t="s">
        <v>20</v>
      </c>
      <c r="B359" s="161">
        <v>399.40549639837144</v>
      </c>
      <c r="C359" s="161">
        <v>0</v>
      </c>
      <c r="D359" s="161">
        <v>399.40549639837144</v>
      </c>
    </row>
    <row r="360" spans="1:4" s="156" customFormat="1" ht="18" customHeight="1">
      <c r="A360" s="2" t="s">
        <v>50</v>
      </c>
      <c r="B360" s="161">
        <v>106969041</v>
      </c>
      <c r="C360" s="161"/>
      <c r="D360" s="161">
        <v>106969041</v>
      </c>
    </row>
    <row r="361" spans="1:4" s="156" customFormat="1" ht="18" customHeight="1">
      <c r="A361" s="2" t="s">
        <v>51</v>
      </c>
      <c r="B361" s="161">
        <v>112336642.03</v>
      </c>
      <c r="C361" s="161"/>
      <c r="D361" s="161">
        <v>112336642.03</v>
      </c>
    </row>
    <row r="362" spans="1:4" s="156" customFormat="1" ht="18" customHeight="1">
      <c r="A362" s="2" t="s">
        <v>52</v>
      </c>
      <c r="B362" s="161">
        <v>-5367601.03</v>
      </c>
      <c r="C362" s="161"/>
      <c r="D362" s="161">
        <v>-5367601.03</v>
      </c>
    </row>
    <row r="363" s="156" customFormat="1" ht="18" customHeight="1"/>
    <row r="364" s="156" customFormat="1" ht="18" customHeight="1">
      <c r="A364" s="158" t="s">
        <v>34</v>
      </c>
    </row>
    <row r="365" spans="1:4" s="156" customFormat="1" ht="18" customHeight="1">
      <c r="A365" s="159"/>
      <c r="B365" s="160" t="s">
        <v>1</v>
      </c>
      <c r="C365" s="160" t="s">
        <v>2</v>
      </c>
      <c r="D365" s="160" t="s">
        <v>3</v>
      </c>
    </row>
    <row r="366" spans="1:4" s="156" customFormat="1" ht="18" customHeight="1">
      <c r="A366" s="159" t="s">
        <v>4</v>
      </c>
      <c r="B366" s="161">
        <v>31422.78</v>
      </c>
      <c r="C366" s="161">
        <v>6.640000000003056</v>
      </c>
      <c r="D366" s="161">
        <v>31429.42</v>
      </c>
    </row>
    <row r="367" spans="1:4" s="156" customFormat="1" ht="18" customHeight="1">
      <c r="A367" s="159" t="s">
        <v>5</v>
      </c>
      <c r="B367" s="161">
        <v>13987437</v>
      </c>
      <c r="C367" s="161">
        <v>8874</v>
      </c>
      <c r="D367" s="161">
        <v>13996311</v>
      </c>
    </row>
    <row r="368" spans="1:4" s="156" customFormat="1" ht="18" customHeight="1">
      <c r="A368" s="159" t="s">
        <v>6</v>
      </c>
      <c r="B368" s="161">
        <v>445.1368402159198</v>
      </c>
      <c r="C368" s="161">
        <v>1336.445783131915</v>
      </c>
      <c r="D368" s="161">
        <v>445.32514440291925</v>
      </c>
    </row>
    <row r="369" spans="1:4" s="156" customFormat="1" ht="18" customHeight="1">
      <c r="A369" s="159" t="s">
        <v>7</v>
      </c>
      <c r="B369" s="161">
        <v>643761248</v>
      </c>
      <c r="C369" s="161">
        <v>266220</v>
      </c>
      <c r="D369" s="161">
        <v>644027468</v>
      </c>
    </row>
    <row r="370" spans="1:4" s="156" customFormat="1" ht="18" customHeight="1">
      <c r="A370" s="159" t="s">
        <v>8</v>
      </c>
      <c r="B370" s="161">
        <v>428515829</v>
      </c>
      <c r="C370" s="161">
        <v>66384</v>
      </c>
      <c r="D370" s="161">
        <v>428582213</v>
      </c>
    </row>
    <row r="371" spans="1:4" s="156" customFormat="1" ht="18" customHeight="1">
      <c r="A371" s="159" t="s">
        <v>9</v>
      </c>
      <c r="B371" s="162">
        <v>66.56440261530001</v>
      </c>
      <c r="C371" s="162">
        <v>24.935767410412442</v>
      </c>
      <c r="D371" s="162">
        <v>66.54719469201274</v>
      </c>
    </row>
    <row r="372" spans="1:4" s="156" customFormat="1" ht="18" customHeight="1">
      <c r="A372" s="159" t="s">
        <v>10</v>
      </c>
      <c r="B372" s="161">
        <v>424584822</v>
      </c>
      <c r="C372" s="163">
        <v>0</v>
      </c>
      <c r="D372" s="161">
        <v>424584822</v>
      </c>
    </row>
    <row r="373" spans="1:4" s="156" customFormat="1" ht="18" customHeight="1">
      <c r="A373" s="159" t="s">
        <v>9</v>
      </c>
      <c r="B373" s="162">
        <v>65.95377142055</v>
      </c>
      <c r="C373" s="162">
        <v>0</v>
      </c>
      <c r="D373" s="162">
        <v>65.92650827743887</v>
      </c>
    </row>
    <row r="374" spans="1:4" s="156" customFormat="1" ht="18" customHeight="1">
      <c r="A374" s="159" t="s">
        <v>11</v>
      </c>
      <c r="B374" s="161">
        <v>79460268.043</v>
      </c>
      <c r="C374" s="161">
        <v>27047.952</v>
      </c>
      <c r="D374" s="161">
        <v>79487315.995</v>
      </c>
    </row>
    <row r="375" spans="1:4" s="156" customFormat="1" ht="18" customHeight="1">
      <c r="A375" s="159" t="s">
        <v>12</v>
      </c>
      <c r="B375" s="161">
        <v>37392727.071</v>
      </c>
      <c r="C375" s="161">
        <v>7007.19999999553</v>
      </c>
      <c r="D375" s="161">
        <v>37399734.271</v>
      </c>
    </row>
    <row r="376" spans="1:4" s="156" customFormat="1" ht="18" customHeight="1">
      <c r="A376" s="159" t="s">
        <v>13</v>
      </c>
      <c r="B376" s="161">
        <v>31883261.463</v>
      </c>
      <c r="C376" s="161">
        <v>0</v>
      </c>
      <c r="D376" s="161">
        <v>31883261.463</v>
      </c>
    </row>
    <row r="377" spans="1:4" s="156" customFormat="1" ht="18" customHeight="1">
      <c r="A377" s="159" t="s">
        <v>14</v>
      </c>
      <c r="B377" s="161">
        <v>5244058.984999999</v>
      </c>
      <c r="C377" s="161">
        <v>2028.4</v>
      </c>
      <c r="D377" s="161">
        <v>5246087.385</v>
      </c>
    </row>
    <row r="378" spans="1:4" s="156" customFormat="1" ht="18" customHeight="1">
      <c r="A378" s="159" t="s">
        <v>15</v>
      </c>
      <c r="B378" s="161">
        <v>33982.651</v>
      </c>
      <c r="C378" s="161">
        <v>0</v>
      </c>
      <c r="D378" s="161">
        <v>33982.651</v>
      </c>
    </row>
    <row r="379" spans="1:4" s="156" customFormat="1" ht="18" customHeight="1">
      <c r="A379" s="159" t="s">
        <v>16</v>
      </c>
      <c r="B379" s="161">
        <v>9980.911</v>
      </c>
      <c r="C379" s="161">
        <v>0</v>
      </c>
      <c r="D379" s="161">
        <v>9980.911</v>
      </c>
    </row>
    <row r="380" spans="1:4" s="156" customFormat="1" ht="18" customHeight="1">
      <c r="A380" s="159" t="s">
        <v>17</v>
      </c>
      <c r="B380" s="161">
        <v>5417.162</v>
      </c>
      <c r="C380" s="161">
        <v>0</v>
      </c>
      <c r="D380" s="161">
        <v>5417.162</v>
      </c>
    </row>
    <row r="381" spans="1:4" s="156" customFormat="1" ht="18" customHeight="1">
      <c r="A381" s="159" t="s">
        <v>18</v>
      </c>
      <c r="B381" s="161">
        <v>0</v>
      </c>
      <c r="C381" s="161">
        <v>0</v>
      </c>
      <c r="D381" s="161">
        <v>0</v>
      </c>
    </row>
    <row r="382" spans="1:4" s="156" customFormat="1" ht="18" customHeight="1">
      <c r="A382" s="159" t="s">
        <v>19</v>
      </c>
      <c r="B382" s="161">
        <v>26660</v>
      </c>
      <c r="C382" s="163">
        <v>2</v>
      </c>
      <c r="D382" s="161">
        <v>26662</v>
      </c>
    </row>
    <row r="383" spans="1:4" s="156" customFormat="1" ht="18" customHeight="1">
      <c r="A383" s="159" t="s">
        <v>20</v>
      </c>
      <c r="B383" s="161">
        <v>524.6600525131283</v>
      </c>
      <c r="C383" s="161">
        <v>4437</v>
      </c>
      <c r="D383" s="161">
        <v>524.9535293676394</v>
      </c>
    </row>
    <row r="384" spans="1:4" s="156" customFormat="1" ht="18" customHeight="1">
      <c r="A384" s="2" t="s">
        <v>50</v>
      </c>
      <c r="B384" s="161">
        <v>203298085.65</v>
      </c>
      <c r="C384" s="161"/>
      <c r="D384" s="161">
        <v>203298085.65</v>
      </c>
    </row>
    <row r="385" spans="1:4" s="156" customFormat="1" ht="18" customHeight="1">
      <c r="A385" s="2" t="s">
        <v>51</v>
      </c>
      <c r="B385" s="161">
        <v>205621112.07</v>
      </c>
      <c r="C385" s="161"/>
      <c r="D385" s="161">
        <v>205621112.07</v>
      </c>
    </row>
    <row r="386" spans="1:4" s="156" customFormat="1" ht="18" customHeight="1">
      <c r="A386" s="2" t="s">
        <v>52</v>
      </c>
      <c r="B386" s="161">
        <v>-2323026.42</v>
      </c>
      <c r="C386" s="161"/>
      <c r="D386" s="161">
        <v>-2323026.42</v>
      </c>
    </row>
    <row r="387" s="156" customFormat="1" ht="18" customHeight="1"/>
    <row r="388" s="156" customFormat="1" ht="18" customHeight="1">
      <c r="A388" s="158" t="s">
        <v>35</v>
      </c>
    </row>
    <row r="389" spans="1:4" s="156" customFormat="1" ht="18" customHeight="1">
      <c r="A389" s="159"/>
      <c r="B389" s="160" t="s">
        <v>1</v>
      </c>
      <c r="C389" s="160" t="s">
        <v>2</v>
      </c>
      <c r="D389" s="160" t="s">
        <v>3</v>
      </c>
    </row>
    <row r="390" spans="1:4" s="156" customFormat="1" ht="18" customHeight="1">
      <c r="A390" s="159" t="s">
        <v>4</v>
      </c>
      <c r="B390" s="161">
        <v>2625.67</v>
      </c>
      <c r="C390" s="161">
        <v>0</v>
      </c>
      <c r="D390" s="161">
        <v>2625.67</v>
      </c>
    </row>
    <row r="391" spans="1:4" s="156" customFormat="1" ht="18" customHeight="1">
      <c r="A391" s="159" t="s">
        <v>5</v>
      </c>
      <c r="B391" s="161">
        <v>1539481</v>
      </c>
      <c r="C391" s="161">
        <v>0</v>
      </c>
      <c r="D391" s="161">
        <v>1539481</v>
      </c>
    </row>
    <row r="392" spans="1:4" s="156" customFormat="1" ht="18" customHeight="1">
      <c r="A392" s="159" t="s">
        <v>6</v>
      </c>
      <c r="B392" s="161">
        <v>586.3193013592721</v>
      </c>
      <c r="C392" s="161">
        <v>0</v>
      </c>
      <c r="D392" s="161">
        <v>586.3193013592721</v>
      </c>
    </row>
    <row r="393" spans="1:4" s="156" customFormat="1" ht="18" customHeight="1">
      <c r="A393" s="159" t="s">
        <v>7</v>
      </c>
      <c r="B393" s="161">
        <v>203211492</v>
      </c>
      <c r="C393" s="161">
        <v>0</v>
      </c>
      <c r="D393" s="161">
        <v>203211492</v>
      </c>
    </row>
    <row r="394" spans="1:4" s="156" customFormat="1" ht="18" customHeight="1">
      <c r="A394" s="159" t="s">
        <v>8</v>
      </c>
      <c r="B394" s="161">
        <v>86803465</v>
      </c>
      <c r="C394" s="161">
        <v>0</v>
      </c>
      <c r="D394" s="161">
        <v>86803465</v>
      </c>
    </row>
    <row r="395" spans="1:4" s="156" customFormat="1" ht="18" customHeight="1">
      <c r="A395" s="159" t="s">
        <v>9</v>
      </c>
      <c r="B395" s="162">
        <v>42.71582485108667</v>
      </c>
      <c r="C395" s="162">
        <v>0</v>
      </c>
      <c r="D395" s="162">
        <v>42.71582485108667</v>
      </c>
    </row>
    <row r="396" spans="1:4" s="156" customFormat="1" ht="18" customHeight="1">
      <c r="A396" s="159" t="s">
        <v>10</v>
      </c>
      <c r="B396" s="161">
        <v>84409828</v>
      </c>
      <c r="C396" s="163">
        <v>0</v>
      </c>
      <c r="D396" s="161">
        <v>84409828</v>
      </c>
    </row>
    <row r="397" spans="1:4" s="156" customFormat="1" ht="18" customHeight="1">
      <c r="A397" s="159" t="s">
        <v>9</v>
      </c>
      <c r="B397" s="162">
        <v>41.53792050303927</v>
      </c>
      <c r="C397" s="162">
        <v>0</v>
      </c>
      <c r="D397" s="162">
        <v>41.53792050303927</v>
      </c>
    </row>
    <row r="398" spans="1:4" s="156" customFormat="1" ht="18" customHeight="1">
      <c r="A398" s="159" t="s">
        <v>11</v>
      </c>
      <c r="B398" s="161">
        <v>25787846.231</v>
      </c>
      <c r="C398" s="161">
        <v>0</v>
      </c>
      <c r="D398" s="161">
        <v>25787846.231</v>
      </c>
    </row>
    <row r="399" spans="1:4" s="156" customFormat="1" ht="18" customHeight="1">
      <c r="A399" s="159" t="s">
        <v>12</v>
      </c>
      <c r="B399" s="161">
        <v>7815715.802</v>
      </c>
      <c r="C399" s="161">
        <v>0</v>
      </c>
      <c r="D399" s="161">
        <v>7815715.802</v>
      </c>
    </row>
    <row r="400" spans="1:4" s="156" customFormat="1" ht="18" customHeight="1">
      <c r="A400" s="159" t="s">
        <v>13</v>
      </c>
      <c r="B400" s="161">
        <v>6335693.118</v>
      </c>
      <c r="C400" s="161">
        <v>0</v>
      </c>
      <c r="D400" s="161">
        <v>6335693.118</v>
      </c>
    </row>
    <row r="401" spans="1:4" s="156" customFormat="1" ht="18" customHeight="1">
      <c r="A401" s="159" t="s">
        <v>14</v>
      </c>
      <c r="B401" s="161">
        <v>1303446.445</v>
      </c>
      <c r="C401" s="161">
        <v>0</v>
      </c>
      <c r="D401" s="161">
        <v>1303446.445</v>
      </c>
    </row>
    <row r="402" spans="1:4" s="156" customFormat="1" ht="18" customHeight="1">
      <c r="A402" s="159" t="s">
        <v>15</v>
      </c>
      <c r="B402" s="161">
        <v>3951.277</v>
      </c>
      <c r="C402" s="161">
        <v>0</v>
      </c>
      <c r="D402" s="161">
        <v>3951.277</v>
      </c>
    </row>
    <row r="403" spans="1:4" s="156" customFormat="1" ht="18" customHeight="1">
      <c r="A403" s="159" t="s">
        <v>16</v>
      </c>
      <c r="B403" s="161">
        <v>2009.482</v>
      </c>
      <c r="C403" s="161">
        <v>0</v>
      </c>
      <c r="D403" s="161">
        <v>2009.482</v>
      </c>
    </row>
    <row r="404" spans="1:4" s="156" customFormat="1" ht="18" customHeight="1">
      <c r="A404" s="159" t="s">
        <v>17</v>
      </c>
      <c r="B404" s="161">
        <v>1004.741</v>
      </c>
      <c r="C404" s="161">
        <v>0</v>
      </c>
      <c r="D404" s="161">
        <v>1004.741</v>
      </c>
    </row>
    <row r="405" spans="1:4" s="156" customFormat="1" ht="18" customHeight="1">
      <c r="A405" s="159" t="s">
        <v>18</v>
      </c>
      <c r="B405" s="161">
        <v>0</v>
      </c>
      <c r="C405" s="161">
        <v>0</v>
      </c>
      <c r="D405" s="161">
        <v>0</v>
      </c>
    </row>
    <row r="406" spans="1:4" s="156" customFormat="1" ht="18" customHeight="1">
      <c r="A406" s="159" t="s">
        <v>19</v>
      </c>
      <c r="B406" s="161">
        <v>1472</v>
      </c>
      <c r="C406" s="163">
        <v>0</v>
      </c>
      <c r="D406" s="161">
        <v>1472</v>
      </c>
    </row>
    <row r="407" spans="1:4" s="156" customFormat="1" ht="18" customHeight="1">
      <c r="A407" s="159" t="s">
        <v>20</v>
      </c>
      <c r="B407" s="161">
        <v>1045.843070652174</v>
      </c>
      <c r="C407" s="161">
        <v>0</v>
      </c>
      <c r="D407" s="161">
        <v>1045.843070652174</v>
      </c>
    </row>
    <row r="408" spans="1:4" s="156" customFormat="1" ht="18" customHeight="1">
      <c r="A408" s="2" t="s">
        <v>50</v>
      </c>
      <c r="B408" s="161">
        <v>21397369.2</v>
      </c>
      <c r="C408" s="161"/>
      <c r="D408" s="161">
        <v>21397369.2</v>
      </c>
    </row>
    <row r="409" spans="1:4" s="156" customFormat="1" ht="18" customHeight="1">
      <c r="A409" s="2" t="s">
        <v>51</v>
      </c>
      <c r="B409" s="161">
        <v>32711833.11</v>
      </c>
      <c r="C409" s="161"/>
      <c r="D409" s="161">
        <v>32711833.11</v>
      </c>
    </row>
    <row r="410" spans="1:4" s="156" customFormat="1" ht="18" customHeight="1">
      <c r="A410" s="2" t="s">
        <v>52</v>
      </c>
      <c r="B410" s="161">
        <v>-11314463.91</v>
      </c>
      <c r="C410" s="161"/>
      <c r="D410" s="161">
        <v>-11314463.91</v>
      </c>
    </row>
    <row r="411" s="156" customFormat="1" ht="18" customHeight="1"/>
    <row r="412" s="156" customFormat="1" ht="18" customHeight="1">
      <c r="A412" s="158" t="s">
        <v>36</v>
      </c>
    </row>
    <row r="413" spans="1:4" s="156" customFormat="1" ht="18" customHeight="1">
      <c r="A413" s="159"/>
      <c r="B413" s="160" t="s">
        <v>1</v>
      </c>
      <c r="C413" s="160" t="s">
        <v>2</v>
      </c>
      <c r="D413" s="160" t="s">
        <v>3</v>
      </c>
    </row>
    <row r="414" spans="1:4" s="156" customFormat="1" ht="18" customHeight="1">
      <c r="A414" s="159" t="s">
        <v>4</v>
      </c>
      <c r="B414" s="161">
        <v>243.22</v>
      </c>
      <c r="C414" s="161">
        <v>0</v>
      </c>
      <c r="D414" s="161">
        <v>243.22</v>
      </c>
    </row>
    <row r="415" spans="1:4" s="156" customFormat="1" ht="18" customHeight="1">
      <c r="A415" s="159" t="s">
        <v>5</v>
      </c>
      <c r="B415" s="161">
        <v>71806</v>
      </c>
      <c r="C415" s="161">
        <v>0</v>
      </c>
      <c r="D415" s="161">
        <v>71806</v>
      </c>
    </row>
    <row r="416" spans="1:4" s="156" customFormat="1" ht="18" customHeight="1">
      <c r="A416" s="159" t="s">
        <v>6</v>
      </c>
      <c r="B416" s="161">
        <v>295.2306553737357</v>
      </c>
      <c r="C416" s="161">
        <v>0</v>
      </c>
      <c r="D416" s="161">
        <v>295.2306553737357</v>
      </c>
    </row>
    <row r="417" spans="1:4" s="156" customFormat="1" ht="18" customHeight="1">
      <c r="A417" s="159" t="s">
        <v>7</v>
      </c>
      <c r="B417" s="161">
        <v>1005284</v>
      </c>
      <c r="C417" s="161">
        <v>0</v>
      </c>
      <c r="D417" s="161">
        <v>1005284</v>
      </c>
    </row>
    <row r="418" spans="1:4" s="156" customFormat="1" ht="18" customHeight="1">
      <c r="A418" s="159" t="s">
        <v>8</v>
      </c>
      <c r="B418" s="161">
        <v>633899</v>
      </c>
      <c r="C418" s="161">
        <v>0</v>
      </c>
      <c r="D418" s="161">
        <v>633899</v>
      </c>
    </row>
    <row r="419" spans="1:4" s="156" customFormat="1" ht="18" customHeight="1">
      <c r="A419" s="159" t="s">
        <v>9</v>
      </c>
      <c r="B419" s="162">
        <v>63.05670835306242</v>
      </c>
      <c r="C419" s="162">
        <v>0</v>
      </c>
      <c r="D419" s="162">
        <v>63.05670835306242</v>
      </c>
    </row>
    <row r="420" spans="1:4" s="156" customFormat="1" ht="18" customHeight="1">
      <c r="A420" s="159" t="s">
        <v>10</v>
      </c>
      <c r="B420" s="161">
        <v>633899</v>
      </c>
      <c r="C420" s="163">
        <v>0</v>
      </c>
      <c r="D420" s="161">
        <v>633899</v>
      </c>
    </row>
    <row r="421" spans="1:4" s="156" customFormat="1" ht="18" customHeight="1">
      <c r="A421" s="159" t="s">
        <v>9</v>
      </c>
      <c r="B421" s="162">
        <v>63.05670835306242</v>
      </c>
      <c r="C421" s="162">
        <v>0</v>
      </c>
      <c r="D421" s="162">
        <v>63.05670835306242</v>
      </c>
    </row>
    <row r="422" spans="1:4" s="156" customFormat="1" ht="18" customHeight="1">
      <c r="A422" s="159" t="s">
        <v>11</v>
      </c>
      <c r="B422" s="161">
        <v>118767.124</v>
      </c>
      <c r="C422" s="161">
        <v>0</v>
      </c>
      <c r="D422" s="161">
        <v>118767.124</v>
      </c>
    </row>
    <row r="423" spans="1:4" s="156" customFormat="1" ht="18" customHeight="1">
      <c r="A423" s="159" t="s">
        <v>12</v>
      </c>
      <c r="B423" s="161">
        <v>53510.715</v>
      </c>
      <c r="C423" s="161">
        <v>0</v>
      </c>
      <c r="D423" s="161">
        <v>53510.715</v>
      </c>
    </row>
    <row r="424" spans="1:4" s="156" customFormat="1" ht="18" customHeight="1">
      <c r="A424" s="159" t="s">
        <v>13</v>
      </c>
      <c r="B424" s="161">
        <v>47542.425</v>
      </c>
      <c r="C424" s="161">
        <v>0</v>
      </c>
      <c r="D424" s="161">
        <v>47542.425</v>
      </c>
    </row>
    <row r="425" spans="1:4" s="156" customFormat="1" ht="18" customHeight="1">
      <c r="A425" s="159" t="s">
        <v>14</v>
      </c>
      <c r="B425" s="161">
        <v>5968.29</v>
      </c>
      <c r="C425" s="161">
        <v>0</v>
      </c>
      <c r="D425" s="161">
        <v>5968.29</v>
      </c>
    </row>
    <row r="426" spans="1:4" s="156" customFormat="1" ht="18" customHeight="1">
      <c r="A426" s="159" t="s">
        <v>15</v>
      </c>
      <c r="B426" s="161">
        <v>0</v>
      </c>
      <c r="C426" s="161">
        <v>0</v>
      </c>
      <c r="D426" s="161">
        <v>0</v>
      </c>
    </row>
    <row r="427" spans="1:4" s="156" customFormat="1" ht="18" customHeight="1">
      <c r="A427" s="159" t="s">
        <v>16</v>
      </c>
      <c r="B427" s="161">
        <v>0</v>
      </c>
      <c r="C427" s="161">
        <v>0</v>
      </c>
      <c r="D427" s="161">
        <v>0</v>
      </c>
    </row>
    <row r="428" spans="1:4" s="156" customFormat="1" ht="18" customHeight="1">
      <c r="A428" s="159" t="s">
        <v>17</v>
      </c>
      <c r="B428" s="161">
        <v>0</v>
      </c>
      <c r="C428" s="161">
        <v>0</v>
      </c>
      <c r="D428" s="161">
        <v>0</v>
      </c>
    </row>
    <row r="429" spans="1:4" s="156" customFormat="1" ht="18" customHeight="1">
      <c r="A429" s="159" t="s">
        <v>18</v>
      </c>
      <c r="B429" s="161">
        <v>0</v>
      </c>
      <c r="C429" s="161">
        <v>0</v>
      </c>
      <c r="D429" s="161">
        <v>0</v>
      </c>
    </row>
    <row r="430" spans="1:4" s="156" customFormat="1" ht="18" customHeight="1">
      <c r="A430" s="159" t="s">
        <v>19</v>
      </c>
      <c r="B430" s="161">
        <v>239</v>
      </c>
      <c r="C430" s="163">
        <v>0</v>
      </c>
      <c r="D430" s="161">
        <v>239</v>
      </c>
    </row>
    <row r="431" spans="1:4" s="156" customFormat="1" ht="18" customHeight="1">
      <c r="A431" s="159" t="s">
        <v>20</v>
      </c>
      <c r="B431" s="161">
        <v>300.44351464435147</v>
      </c>
      <c r="C431" s="161">
        <v>0</v>
      </c>
      <c r="D431" s="161">
        <v>300.44351464435147</v>
      </c>
    </row>
    <row r="432" spans="1:4" s="156" customFormat="1" ht="18" customHeight="1">
      <c r="A432" s="2" t="s">
        <v>50</v>
      </c>
      <c r="B432" s="161">
        <v>730484.73</v>
      </c>
      <c r="C432" s="161"/>
      <c r="D432" s="161">
        <v>730484.73</v>
      </c>
    </row>
    <row r="433" spans="1:4" s="156" customFormat="1" ht="18" customHeight="1">
      <c r="A433" s="2" t="s">
        <v>51</v>
      </c>
      <c r="B433" s="161">
        <v>7825299.36</v>
      </c>
      <c r="C433" s="161"/>
      <c r="D433" s="161">
        <v>7825299.36</v>
      </c>
    </row>
    <row r="434" spans="1:4" s="156" customFormat="1" ht="18" customHeight="1">
      <c r="A434" s="2" t="s">
        <v>52</v>
      </c>
      <c r="B434" s="161">
        <v>-7094814.63</v>
      </c>
      <c r="C434" s="161"/>
      <c r="D434" s="161">
        <v>-7094814.63</v>
      </c>
    </row>
    <row r="435" s="156" customFormat="1" ht="18" customHeight="1"/>
    <row r="436" s="156" customFormat="1" ht="18" customHeight="1">
      <c r="A436" s="158" t="s">
        <v>37</v>
      </c>
    </row>
    <row r="437" spans="1:4" s="156" customFormat="1" ht="18" customHeight="1">
      <c r="A437" s="159"/>
      <c r="B437" s="160" t="s">
        <v>1</v>
      </c>
      <c r="C437" s="160" t="s">
        <v>2</v>
      </c>
      <c r="D437" s="160" t="s">
        <v>3</v>
      </c>
    </row>
    <row r="438" spans="1:4" s="156" customFormat="1" ht="18" customHeight="1">
      <c r="A438" s="159" t="s">
        <v>4</v>
      </c>
      <c r="B438" s="161">
        <v>3274.88</v>
      </c>
      <c r="C438" s="161">
        <v>0</v>
      </c>
      <c r="D438" s="161">
        <v>3274.88</v>
      </c>
    </row>
    <row r="439" spans="1:4" s="156" customFormat="1" ht="18" customHeight="1">
      <c r="A439" s="159" t="s">
        <v>5</v>
      </c>
      <c r="B439" s="161">
        <v>1898745</v>
      </c>
      <c r="C439" s="161">
        <v>0</v>
      </c>
      <c r="D439" s="161">
        <v>1898745</v>
      </c>
    </row>
    <row r="440" spans="1:4" s="156" customFormat="1" ht="18" customHeight="1">
      <c r="A440" s="159" t="s">
        <v>6</v>
      </c>
      <c r="B440" s="161">
        <v>579.7907098886066</v>
      </c>
      <c r="C440" s="161">
        <v>0</v>
      </c>
      <c r="D440" s="161">
        <v>579.7907098886066</v>
      </c>
    </row>
    <row r="441" spans="1:4" s="156" customFormat="1" ht="18" customHeight="1">
      <c r="A441" s="159" t="s">
        <v>7</v>
      </c>
      <c r="B441" s="161">
        <v>0</v>
      </c>
      <c r="C441" s="161">
        <v>0</v>
      </c>
      <c r="D441" s="161">
        <v>0</v>
      </c>
    </row>
    <row r="442" spans="1:4" s="156" customFormat="1" ht="18" customHeight="1">
      <c r="A442" s="159" t="s">
        <v>8</v>
      </c>
      <c r="B442" s="161">
        <v>0</v>
      </c>
      <c r="C442" s="161">
        <v>0</v>
      </c>
      <c r="D442" s="161">
        <v>0</v>
      </c>
    </row>
    <row r="443" spans="1:4" s="156" customFormat="1" ht="18" customHeight="1">
      <c r="A443" s="159" t="s">
        <v>9</v>
      </c>
      <c r="B443" s="162">
        <v>0</v>
      </c>
      <c r="C443" s="162">
        <v>0</v>
      </c>
      <c r="D443" s="162">
        <v>0</v>
      </c>
    </row>
    <row r="444" spans="1:4" s="156" customFormat="1" ht="18" customHeight="1">
      <c r="A444" s="159" t="s">
        <v>10</v>
      </c>
      <c r="B444" s="161">
        <v>0</v>
      </c>
      <c r="C444" s="163">
        <v>0</v>
      </c>
      <c r="D444" s="161">
        <v>0</v>
      </c>
    </row>
    <row r="445" spans="1:4" s="156" customFormat="1" ht="18" customHeight="1">
      <c r="A445" s="159" t="s">
        <v>9</v>
      </c>
      <c r="B445" s="162">
        <v>0</v>
      </c>
      <c r="C445" s="162">
        <v>0</v>
      </c>
      <c r="D445" s="162">
        <v>0</v>
      </c>
    </row>
    <row r="446" spans="1:4" s="156" customFormat="1" ht="18" customHeight="1">
      <c r="A446" s="159" t="s">
        <v>11</v>
      </c>
      <c r="B446" s="161">
        <v>66770502.472</v>
      </c>
      <c r="C446" s="161">
        <v>0</v>
      </c>
      <c r="D446" s="161">
        <v>66770502.472</v>
      </c>
    </row>
    <row r="447" spans="1:4" s="156" customFormat="1" ht="18" customHeight="1">
      <c r="A447" s="159" t="s">
        <v>12</v>
      </c>
      <c r="B447" s="161">
        <v>28371407.173</v>
      </c>
      <c r="C447" s="161">
        <v>0</v>
      </c>
      <c r="D447" s="161">
        <v>28371407.173</v>
      </c>
    </row>
    <row r="448" spans="1:4" s="156" customFormat="1" ht="18" customHeight="1">
      <c r="A448" s="159" t="s">
        <v>13</v>
      </c>
      <c r="B448" s="161">
        <v>28370628.373</v>
      </c>
      <c r="C448" s="161">
        <v>0</v>
      </c>
      <c r="D448" s="161">
        <v>28370628.373</v>
      </c>
    </row>
    <row r="449" spans="1:4" s="156" customFormat="1" ht="18" customHeight="1">
      <c r="A449" s="159" t="s">
        <v>14</v>
      </c>
      <c r="B449" s="161">
        <v>0</v>
      </c>
      <c r="C449" s="161">
        <v>0</v>
      </c>
      <c r="D449" s="161">
        <v>0</v>
      </c>
    </row>
    <row r="450" spans="1:4" s="156" customFormat="1" ht="18" customHeight="1">
      <c r="A450" s="159" t="s">
        <v>15</v>
      </c>
      <c r="B450" s="161">
        <v>0</v>
      </c>
      <c r="C450" s="161">
        <v>0</v>
      </c>
      <c r="D450" s="161">
        <v>0</v>
      </c>
    </row>
    <row r="451" spans="1:4" s="156" customFormat="1" ht="18" customHeight="1">
      <c r="A451" s="159" t="s">
        <v>16</v>
      </c>
      <c r="B451" s="161">
        <v>635090.848</v>
      </c>
      <c r="C451" s="161">
        <v>0</v>
      </c>
      <c r="D451" s="161">
        <v>635090.848</v>
      </c>
    </row>
    <row r="452" spans="1:4" s="156" customFormat="1" ht="18" customHeight="1">
      <c r="A452" s="159" t="s">
        <v>17</v>
      </c>
      <c r="B452" s="161">
        <v>634312.048</v>
      </c>
      <c r="C452" s="161">
        <v>0</v>
      </c>
      <c r="D452" s="161">
        <v>634312.048</v>
      </c>
    </row>
    <row r="453" spans="1:4" s="156" customFormat="1" ht="18" customHeight="1">
      <c r="A453" s="159" t="s">
        <v>18</v>
      </c>
      <c r="B453" s="161">
        <v>27736316.325</v>
      </c>
      <c r="C453" s="161">
        <v>0</v>
      </c>
      <c r="D453" s="161">
        <v>27736316.325</v>
      </c>
    </row>
    <row r="454" spans="1:4" s="156" customFormat="1" ht="18" customHeight="1">
      <c r="A454" s="159" t="s">
        <v>19</v>
      </c>
      <c r="B454" s="161">
        <v>1908</v>
      </c>
      <c r="C454" s="163">
        <v>0</v>
      </c>
      <c r="D454" s="161">
        <v>1908</v>
      </c>
    </row>
    <row r="455" spans="1:4" s="156" customFormat="1" ht="18" customHeight="1">
      <c r="A455" s="159" t="s">
        <v>20</v>
      </c>
      <c r="B455" s="161">
        <v>995.1493710691824</v>
      </c>
      <c r="C455" s="161">
        <v>0</v>
      </c>
      <c r="D455" s="161">
        <v>995.1493710691824</v>
      </c>
    </row>
    <row r="456" spans="1:4" s="156" customFormat="1" ht="18" customHeight="1">
      <c r="A456" s="2" t="s">
        <v>50</v>
      </c>
      <c r="B456" s="161">
        <v>67243191.08</v>
      </c>
      <c r="C456" s="161"/>
      <c r="D456" s="161">
        <v>67243191.08</v>
      </c>
    </row>
    <row r="457" spans="1:4" s="156" customFormat="1" ht="18" customHeight="1">
      <c r="A457" s="2" t="s">
        <v>51</v>
      </c>
      <c r="B457" s="161">
        <v>60894865.49</v>
      </c>
      <c r="C457" s="161"/>
      <c r="D457" s="161">
        <v>60894865.49</v>
      </c>
    </row>
    <row r="458" spans="1:4" s="156" customFormat="1" ht="18" customHeight="1">
      <c r="A458" s="2" t="s">
        <v>52</v>
      </c>
      <c r="B458" s="161">
        <v>6348325.59</v>
      </c>
      <c r="C458" s="161"/>
      <c r="D458" s="161">
        <v>6348325.59</v>
      </c>
    </row>
    <row r="459" s="156" customFormat="1" ht="18" customHeight="1"/>
    <row r="460" s="156" customFormat="1" ht="18" customHeight="1">
      <c r="A460" s="158" t="s">
        <v>38</v>
      </c>
    </row>
    <row r="461" spans="1:4" s="156" customFormat="1" ht="18" customHeight="1">
      <c r="A461" s="159"/>
      <c r="B461" s="160" t="s">
        <v>1</v>
      </c>
      <c r="C461" s="160" t="s">
        <v>2</v>
      </c>
      <c r="D461" s="160" t="s">
        <v>3</v>
      </c>
    </row>
    <row r="462" spans="1:4" s="156" customFormat="1" ht="18" customHeight="1">
      <c r="A462" s="159" t="s">
        <v>4</v>
      </c>
      <c r="B462" s="161">
        <v>8820.35</v>
      </c>
      <c r="C462" s="161">
        <v>0</v>
      </c>
      <c r="D462" s="161">
        <v>8820.35</v>
      </c>
    </row>
    <row r="463" spans="1:4" s="156" customFormat="1" ht="18" customHeight="1">
      <c r="A463" s="159" t="s">
        <v>5</v>
      </c>
      <c r="B463" s="161">
        <v>1983581</v>
      </c>
      <c r="C463" s="161">
        <v>0</v>
      </c>
      <c r="D463" s="161">
        <v>1983581</v>
      </c>
    </row>
    <row r="464" spans="1:4" s="156" customFormat="1" ht="18" customHeight="1">
      <c r="A464" s="159" t="s">
        <v>6</v>
      </c>
      <c r="B464" s="161">
        <v>224.88688090608647</v>
      </c>
      <c r="C464" s="161">
        <v>0</v>
      </c>
      <c r="D464" s="161">
        <v>224.88688090608647</v>
      </c>
    </row>
    <row r="465" spans="1:4" s="156" customFormat="1" ht="18" customHeight="1">
      <c r="A465" s="159" t="s">
        <v>7</v>
      </c>
      <c r="B465" s="161">
        <v>26275350</v>
      </c>
      <c r="C465" s="161">
        <v>0</v>
      </c>
      <c r="D465" s="161">
        <v>26275350</v>
      </c>
    </row>
    <row r="466" spans="1:4" s="156" customFormat="1" ht="18" customHeight="1">
      <c r="A466" s="159" t="s">
        <v>8</v>
      </c>
      <c r="B466" s="161">
        <v>16794473</v>
      </c>
      <c r="C466" s="161">
        <v>0</v>
      </c>
      <c r="D466" s="161">
        <v>16794473</v>
      </c>
    </row>
    <row r="467" spans="1:4" s="156" customFormat="1" ht="18" customHeight="1">
      <c r="A467" s="159" t="s">
        <v>9</v>
      </c>
      <c r="B467" s="162">
        <v>63.91721899042258</v>
      </c>
      <c r="C467" s="162">
        <v>0</v>
      </c>
      <c r="D467" s="162">
        <v>63.91721899042258</v>
      </c>
    </row>
    <row r="468" spans="1:4" s="156" customFormat="1" ht="18" customHeight="1">
      <c r="A468" s="159" t="s">
        <v>10</v>
      </c>
      <c r="B468" s="161">
        <v>16421971</v>
      </c>
      <c r="C468" s="163">
        <v>0</v>
      </c>
      <c r="D468" s="161">
        <v>16421971</v>
      </c>
    </row>
    <row r="469" spans="1:4" s="156" customFormat="1" ht="18" customHeight="1">
      <c r="A469" s="159" t="s">
        <v>9</v>
      </c>
      <c r="B469" s="162">
        <v>62.49953283210309</v>
      </c>
      <c r="C469" s="162">
        <v>0</v>
      </c>
      <c r="D469" s="162">
        <v>62.49953283210309</v>
      </c>
    </row>
    <row r="470" spans="1:4" s="156" customFormat="1" ht="18" customHeight="1">
      <c r="A470" s="159" t="s">
        <v>11</v>
      </c>
      <c r="B470" s="161">
        <v>3207540.546</v>
      </c>
      <c r="C470" s="161">
        <v>0</v>
      </c>
      <c r="D470" s="161">
        <v>3207540.546</v>
      </c>
    </row>
    <row r="471" spans="1:4" s="156" customFormat="1" ht="18" customHeight="1">
      <c r="A471" s="159" t="s">
        <v>12</v>
      </c>
      <c r="B471" s="161">
        <v>1618528.334</v>
      </c>
      <c r="C471" s="161">
        <v>0</v>
      </c>
      <c r="D471" s="161">
        <v>1618528.334</v>
      </c>
    </row>
    <row r="472" spans="1:4" s="156" customFormat="1" ht="18" customHeight="1">
      <c r="A472" s="159" t="s">
        <v>13</v>
      </c>
      <c r="B472" s="161">
        <v>1431554.235</v>
      </c>
      <c r="C472" s="161">
        <v>0</v>
      </c>
      <c r="D472" s="161">
        <v>1431554.235</v>
      </c>
    </row>
    <row r="473" spans="1:4" s="156" customFormat="1" ht="18" customHeight="1">
      <c r="A473" s="159" t="s">
        <v>14</v>
      </c>
      <c r="B473" s="161">
        <v>157411.294</v>
      </c>
      <c r="C473" s="161">
        <v>0</v>
      </c>
      <c r="D473" s="161">
        <v>157411.294</v>
      </c>
    </row>
    <row r="474" spans="1:4" s="156" customFormat="1" ht="18" customHeight="1">
      <c r="A474" s="159" t="s">
        <v>15</v>
      </c>
      <c r="B474" s="161">
        <v>32063.479</v>
      </c>
      <c r="C474" s="161">
        <v>0</v>
      </c>
      <c r="D474" s="161">
        <v>32063.479</v>
      </c>
    </row>
    <row r="475" spans="1:4" s="156" customFormat="1" ht="18" customHeight="1">
      <c r="A475" s="159" t="s">
        <v>16</v>
      </c>
      <c r="B475" s="161">
        <v>201531.565</v>
      </c>
      <c r="C475" s="161">
        <v>0</v>
      </c>
      <c r="D475" s="161">
        <v>201531.565</v>
      </c>
    </row>
    <row r="476" spans="1:4" s="156" customFormat="1" ht="18" customHeight="1">
      <c r="A476" s="159" t="s">
        <v>17</v>
      </c>
      <c r="B476" s="161">
        <v>167842.931</v>
      </c>
      <c r="C476" s="161">
        <v>0</v>
      </c>
      <c r="D476" s="161">
        <v>167842.931</v>
      </c>
    </row>
    <row r="477" spans="1:4" s="156" customFormat="1" ht="18" customHeight="1">
      <c r="A477" s="159" t="s">
        <v>18</v>
      </c>
      <c r="B477" s="161">
        <v>0</v>
      </c>
      <c r="C477" s="161">
        <v>0</v>
      </c>
      <c r="D477" s="161">
        <v>0</v>
      </c>
    </row>
    <row r="478" spans="1:4" s="156" customFormat="1" ht="18" customHeight="1">
      <c r="A478" s="159" t="s">
        <v>19</v>
      </c>
      <c r="B478" s="161">
        <v>8173</v>
      </c>
      <c r="C478" s="163">
        <v>0</v>
      </c>
      <c r="D478" s="161">
        <v>8173</v>
      </c>
    </row>
    <row r="479" spans="1:4" s="156" customFormat="1" ht="18" customHeight="1">
      <c r="A479" s="159" t="s">
        <v>20</v>
      </c>
      <c r="B479" s="161">
        <v>242.69925364003427</v>
      </c>
      <c r="C479" s="161">
        <v>0</v>
      </c>
      <c r="D479" s="161">
        <v>242.69925364003427</v>
      </c>
    </row>
    <row r="480" spans="1:4" s="156" customFormat="1" ht="18" customHeight="1">
      <c r="A480" s="2" t="s">
        <v>50</v>
      </c>
      <c r="B480" s="161">
        <v>22088809.61</v>
      </c>
      <c r="C480" s="161"/>
      <c r="D480" s="161">
        <v>22088809.61</v>
      </c>
    </row>
    <row r="481" spans="1:4" s="156" customFormat="1" ht="18" customHeight="1">
      <c r="A481" s="2" t="s">
        <v>51</v>
      </c>
      <c r="B481" s="161">
        <v>20847041.23</v>
      </c>
      <c r="C481" s="161"/>
      <c r="D481" s="161">
        <v>20847041.23</v>
      </c>
    </row>
    <row r="482" spans="1:4" s="156" customFormat="1" ht="18" customHeight="1">
      <c r="A482" s="2" t="s">
        <v>52</v>
      </c>
      <c r="B482" s="161">
        <v>1241768.38</v>
      </c>
      <c r="C482" s="161"/>
      <c r="D482" s="161">
        <v>1241768.38</v>
      </c>
    </row>
    <row r="483" s="156" customFormat="1" ht="18" customHeight="1"/>
    <row r="484" s="156" customFormat="1" ht="18" customHeight="1">
      <c r="A484" s="158" t="s">
        <v>39</v>
      </c>
    </row>
    <row r="485" spans="1:4" s="156" customFormat="1" ht="18" customHeight="1">
      <c r="A485" s="159"/>
      <c r="B485" s="160" t="s">
        <v>1</v>
      </c>
      <c r="C485" s="160" t="s">
        <v>2</v>
      </c>
      <c r="D485" s="160" t="s">
        <v>3</v>
      </c>
    </row>
    <row r="486" spans="1:4" s="156" customFormat="1" ht="18" customHeight="1">
      <c r="A486" s="159" t="s">
        <v>4</v>
      </c>
      <c r="B486" s="161">
        <v>1114.56</v>
      </c>
      <c r="C486" s="161">
        <v>0</v>
      </c>
      <c r="D486" s="161">
        <v>1114.56</v>
      </c>
    </row>
    <row r="487" spans="1:4" s="156" customFormat="1" ht="18" customHeight="1">
      <c r="A487" s="159" t="s">
        <v>5</v>
      </c>
      <c r="B487" s="161">
        <v>293774</v>
      </c>
      <c r="C487" s="161">
        <v>0</v>
      </c>
      <c r="D487" s="161">
        <v>293774</v>
      </c>
    </row>
    <row r="488" spans="1:4" s="156" customFormat="1" ht="18" customHeight="1">
      <c r="A488" s="159" t="s">
        <v>6</v>
      </c>
      <c r="B488" s="161">
        <v>263.5784524834913</v>
      </c>
      <c r="C488" s="161">
        <v>0</v>
      </c>
      <c r="D488" s="161">
        <v>263.5784524834913</v>
      </c>
    </row>
    <row r="489" spans="1:4" s="156" customFormat="1" ht="18" customHeight="1">
      <c r="A489" s="159" t="s">
        <v>7</v>
      </c>
      <c r="B489" s="161">
        <v>5377114</v>
      </c>
      <c r="C489" s="161">
        <v>0</v>
      </c>
      <c r="D489" s="161">
        <v>5377114</v>
      </c>
    </row>
    <row r="490" spans="1:4" s="156" customFormat="1" ht="18" customHeight="1">
      <c r="A490" s="159" t="s">
        <v>8</v>
      </c>
      <c r="B490" s="161">
        <v>2244622</v>
      </c>
      <c r="C490" s="161">
        <v>0</v>
      </c>
      <c r="D490" s="161">
        <v>2244622</v>
      </c>
    </row>
    <row r="491" spans="1:4" s="156" customFormat="1" ht="18" customHeight="1">
      <c r="A491" s="159" t="s">
        <v>9</v>
      </c>
      <c r="B491" s="162">
        <v>41.74399129347081</v>
      </c>
      <c r="C491" s="162">
        <v>0</v>
      </c>
      <c r="D491" s="162">
        <v>41.74399129347081</v>
      </c>
    </row>
    <row r="492" spans="1:4" s="156" customFormat="1" ht="18" customHeight="1">
      <c r="A492" s="159" t="s">
        <v>10</v>
      </c>
      <c r="B492" s="161">
        <v>2066251</v>
      </c>
      <c r="C492" s="163">
        <v>0</v>
      </c>
      <c r="D492" s="161">
        <v>2066251</v>
      </c>
    </row>
    <row r="493" spans="1:4" s="156" customFormat="1" ht="18" customHeight="1">
      <c r="A493" s="159" t="s">
        <v>9</v>
      </c>
      <c r="B493" s="162">
        <v>38.42676573343991</v>
      </c>
      <c r="C493" s="162">
        <v>0</v>
      </c>
      <c r="D493" s="162">
        <v>38.42676573343991</v>
      </c>
    </row>
    <row r="494" spans="1:4" s="156" customFormat="1" ht="18" customHeight="1">
      <c r="A494" s="159" t="s">
        <v>11</v>
      </c>
      <c r="B494" s="161">
        <v>377937.622</v>
      </c>
      <c r="C494" s="161">
        <v>0</v>
      </c>
      <c r="D494" s="161">
        <v>377937.622</v>
      </c>
    </row>
    <row r="495" spans="1:4" s="156" customFormat="1" ht="18" customHeight="1">
      <c r="A495" s="159" t="s">
        <v>12</v>
      </c>
      <c r="B495" s="161">
        <v>185609.497</v>
      </c>
      <c r="C495" s="161">
        <v>0</v>
      </c>
      <c r="D495" s="161">
        <v>185609.497</v>
      </c>
    </row>
    <row r="496" spans="1:4" s="156" customFormat="1" ht="18" customHeight="1">
      <c r="A496" s="159" t="s">
        <v>13</v>
      </c>
      <c r="B496" s="161">
        <v>155140.71</v>
      </c>
      <c r="C496" s="161">
        <v>0</v>
      </c>
      <c r="D496" s="161">
        <v>155140.71</v>
      </c>
    </row>
    <row r="497" spans="1:4" s="156" customFormat="1" ht="18" customHeight="1">
      <c r="A497" s="159" t="s">
        <v>14</v>
      </c>
      <c r="B497" s="161">
        <v>17262.846999999998</v>
      </c>
      <c r="C497" s="161">
        <v>0</v>
      </c>
      <c r="D497" s="161">
        <v>17262.847</v>
      </c>
    </row>
    <row r="498" spans="1:4" s="156" customFormat="1" ht="18" customHeight="1">
      <c r="A498" s="159" t="s">
        <v>15</v>
      </c>
      <c r="B498" s="161">
        <v>171.885</v>
      </c>
      <c r="C498" s="161">
        <v>0</v>
      </c>
      <c r="D498" s="161">
        <v>171.885</v>
      </c>
    </row>
    <row r="499" spans="1:4" s="156" customFormat="1" ht="18" customHeight="1">
      <c r="A499" s="159" t="s">
        <v>16</v>
      </c>
      <c r="B499" s="161">
        <v>0</v>
      </c>
      <c r="C499" s="161">
        <v>0</v>
      </c>
      <c r="D499" s="161">
        <v>0</v>
      </c>
    </row>
    <row r="500" spans="1:4" s="156" customFormat="1" ht="18" customHeight="1">
      <c r="A500" s="159" t="s">
        <v>17</v>
      </c>
      <c r="B500" s="161">
        <v>0</v>
      </c>
      <c r="C500" s="161">
        <v>0</v>
      </c>
      <c r="D500" s="161">
        <v>0</v>
      </c>
    </row>
    <row r="501" spans="1:4" s="156" customFormat="1" ht="18" customHeight="1">
      <c r="A501" s="159" t="s">
        <v>18</v>
      </c>
      <c r="B501" s="161">
        <v>0</v>
      </c>
      <c r="C501" s="161">
        <v>0</v>
      </c>
      <c r="D501" s="161">
        <v>0</v>
      </c>
    </row>
    <row r="502" spans="1:4" s="156" customFormat="1" ht="18" customHeight="1">
      <c r="A502" s="159" t="s">
        <v>19</v>
      </c>
      <c r="B502" s="161">
        <v>667</v>
      </c>
      <c r="C502" s="163">
        <v>0</v>
      </c>
      <c r="D502" s="161">
        <v>667</v>
      </c>
    </row>
    <row r="503" spans="1:4" s="156" customFormat="1" ht="18" customHeight="1">
      <c r="A503" s="159" t="s">
        <v>20</v>
      </c>
      <c r="B503" s="161">
        <v>440.4407796101949</v>
      </c>
      <c r="C503" s="161">
        <v>0</v>
      </c>
      <c r="D503" s="161">
        <v>440.4407796101949</v>
      </c>
    </row>
    <row r="504" spans="1:4" s="156" customFormat="1" ht="18" customHeight="1">
      <c r="A504" s="2" t="s">
        <v>50</v>
      </c>
      <c r="B504" s="161">
        <v>1667256.92</v>
      </c>
      <c r="C504" s="161"/>
      <c r="D504" s="161">
        <v>1667256.92</v>
      </c>
    </row>
    <row r="505" spans="1:4" s="156" customFormat="1" ht="18" customHeight="1">
      <c r="A505" s="2" t="s">
        <v>51</v>
      </c>
      <c r="B505" s="161">
        <v>4045250.13</v>
      </c>
      <c r="C505" s="161"/>
      <c r="D505" s="161">
        <v>4045250.13</v>
      </c>
    </row>
    <row r="506" spans="1:4" s="156" customFormat="1" ht="18" customHeight="1">
      <c r="A506" s="2" t="s">
        <v>52</v>
      </c>
      <c r="B506" s="161">
        <v>-2377993.21</v>
      </c>
      <c r="C506" s="161"/>
      <c r="D506" s="161">
        <v>-2377993.21</v>
      </c>
    </row>
    <row r="507" s="156" customFormat="1" ht="18" customHeight="1"/>
    <row r="508" s="156" customFormat="1" ht="18" customHeight="1">
      <c r="A508" s="158" t="s">
        <v>40</v>
      </c>
    </row>
    <row r="509" spans="1:4" s="156" customFormat="1" ht="18" customHeight="1">
      <c r="A509" s="159"/>
      <c r="B509" s="160" t="s">
        <v>1</v>
      </c>
      <c r="C509" s="160" t="s">
        <v>2</v>
      </c>
      <c r="D509" s="160" t="s">
        <v>3</v>
      </c>
    </row>
    <row r="510" spans="1:4" s="156" customFormat="1" ht="18" customHeight="1">
      <c r="A510" s="159" t="s">
        <v>4</v>
      </c>
      <c r="B510" s="161">
        <v>205.64</v>
      </c>
      <c r="C510" s="161">
        <v>0</v>
      </c>
      <c r="D510" s="161">
        <v>205.64</v>
      </c>
    </row>
    <row r="511" spans="1:4" s="156" customFormat="1" ht="18" customHeight="1">
      <c r="A511" s="159" t="s">
        <v>5</v>
      </c>
      <c r="B511" s="161">
        <v>119409</v>
      </c>
      <c r="C511" s="161">
        <v>0</v>
      </c>
      <c r="D511" s="161">
        <v>119409</v>
      </c>
    </row>
    <row r="512" spans="1:4" s="156" customFormat="1" ht="18" customHeight="1">
      <c r="A512" s="159" t="s">
        <v>6</v>
      </c>
      <c r="B512" s="161">
        <v>580.6701030927835</v>
      </c>
      <c r="C512" s="161">
        <v>0</v>
      </c>
      <c r="D512" s="161">
        <v>580.6701030927835</v>
      </c>
    </row>
    <row r="513" spans="1:4" s="156" customFormat="1" ht="18" customHeight="1">
      <c r="A513" s="159" t="s">
        <v>7</v>
      </c>
      <c r="B513" s="161">
        <v>0</v>
      </c>
      <c r="C513" s="161">
        <v>0</v>
      </c>
      <c r="D513" s="161">
        <v>0</v>
      </c>
    </row>
    <row r="514" spans="1:4" s="156" customFormat="1" ht="18" customHeight="1">
      <c r="A514" s="159" t="s">
        <v>8</v>
      </c>
      <c r="B514" s="161">
        <v>0</v>
      </c>
      <c r="C514" s="161">
        <v>0</v>
      </c>
      <c r="D514" s="161">
        <v>0</v>
      </c>
    </row>
    <row r="515" spans="1:4" s="156" customFormat="1" ht="18" customHeight="1">
      <c r="A515" s="159" t="s">
        <v>9</v>
      </c>
      <c r="B515" s="162">
        <v>0</v>
      </c>
      <c r="C515" s="162">
        <v>0</v>
      </c>
      <c r="D515" s="162">
        <v>0</v>
      </c>
    </row>
    <row r="516" spans="1:4" s="156" customFormat="1" ht="18" customHeight="1">
      <c r="A516" s="159" t="s">
        <v>10</v>
      </c>
      <c r="B516" s="161">
        <v>0</v>
      </c>
      <c r="C516" s="163">
        <v>0</v>
      </c>
      <c r="D516" s="161">
        <v>0</v>
      </c>
    </row>
    <row r="517" spans="1:4" s="156" customFormat="1" ht="18" customHeight="1">
      <c r="A517" s="159" t="s">
        <v>9</v>
      </c>
      <c r="B517" s="162">
        <v>0</v>
      </c>
      <c r="C517" s="162">
        <v>0</v>
      </c>
      <c r="D517" s="162">
        <v>0</v>
      </c>
    </row>
    <row r="518" spans="1:4" s="156" customFormat="1" ht="18" customHeight="1">
      <c r="A518" s="159" t="s">
        <v>11</v>
      </c>
      <c r="B518" s="161">
        <v>3380773.782</v>
      </c>
      <c r="C518" s="161">
        <v>0</v>
      </c>
      <c r="D518" s="161">
        <v>3380773.782</v>
      </c>
    </row>
    <row r="519" spans="1:4" s="156" customFormat="1" ht="18" customHeight="1">
      <c r="A519" s="159" t="s">
        <v>12</v>
      </c>
      <c r="B519" s="161">
        <v>1573789.224</v>
      </c>
      <c r="C519" s="161">
        <v>0</v>
      </c>
      <c r="D519" s="161">
        <v>1573789.224</v>
      </c>
    </row>
    <row r="520" spans="1:4" s="156" customFormat="1" ht="18" customHeight="1">
      <c r="A520" s="159" t="s">
        <v>13</v>
      </c>
      <c r="B520" s="161">
        <v>1573789.224</v>
      </c>
      <c r="C520" s="161">
        <v>0</v>
      </c>
      <c r="D520" s="161">
        <v>1573789.224</v>
      </c>
    </row>
    <row r="521" spans="1:4" s="156" customFormat="1" ht="18" customHeight="1">
      <c r="A521" s="159" t="s">
        <v>14</v>
      </c>
      <c r="B521" s="161">
        <v>0</v>
      </c>
      <c r="C521" s="161">
        <v>0</v>
      </c>
      <c r="D521" s="161">
        <v>0</v>
      </c>
    </row>
    <row r="522" spans="1:4" s="156" customFormat="1" ht="18" customHeight="1">
      <c r="A522" s="159" t="s">
        <v>15</v>
      </c>
      <c r="B522" s="161">
        <v>0</v>
      </c>
      <c r="C522" s="161">
        <v>0</v>
      </c>
      <c r="D522" s="161">
        <v>0</v>
      </c>
    </row>
    <row r="523" spans="1:4" s="156" customFormat="1" ht="18" customHeight="1">
      <c r="A523" s="159" t="s">
        <v>16</v>
      </c>
      <c r="B523" s="161">
        <v>1573789.224</v>
      </c>
      <c r="C523" s="161">
        <v>0</v>
      </c>
      <c r="D523" s="161">
        <v>1573789.224</v>
      </c>
    </row>
    <row r="524" spans="1:4" s="156" customFormat="1" ht="18" customHeight="1">
      <c r="A524" s="159" t="s">
        <v>17</v>
      </c>
      <c r="B524" s="161">
        <v>1573789.224</v>
      </c>
      <c r="C524" s="161">
        <v>0</v>
      </c>
      <c r="D524" s="161">
        <v>1573789.224</v>
      </c>
    </row>
    <row r="525" spans="1:4" s="156" customFormat="1" ht="18" customHeight="1">
      <c r="A525" s="159" t="s">
        <v>18</v>
      </c>
      <c r="B525" s="161">
        <v>0</v>
      </c>
      <c r="C525" s="161">
        <v>0</v>
      </c>
      <c r="D525" s="161">
        <v>0</v>
      </c>
    </row>
    <row r="526" spans="1:4" s="156" customFormat="1" ht="18" customHeight="1">
      <c r="A526" s="159" t="s">
        <v>19</v>
      </c>
      <c r="B526" s="161">
        <v>123</v>
      </c>
      <c r="C526" s="163">
        <v>0</v>
      </c>
      <c r="D526" s="161">
        <v>123</v>
      </c>
    </row>
    <row r="527" spans="1:4" s="156" customFormat="1" ht="18" customHeight="1">
      <c r="A527" s="159" t="s">
        <v>20</v>
      </c>
      <c r="B527" s="161">
        <v>970.8048780487804</v>
      </c>
      <c r="C527" s="161">
        <v>0</v>
      </c>
      <c r="D527" s="161">
        <v>970.8048780487804</v>
      </c>
    </row>
    <row r="528" spans="1:4" s="156" customFormat="1" ht="18" customHeight="1">
      <c r="A528" s="2" t="s">
        <v>50</v>
      </c>
      <c r="B528" s="161"/>
      <c r="C528" s="161"/>
      <c r="D528" s="161"/>
    </row>
    <row r="529" spans="1:4" s="156" customFormat="1" ht="18" customHeight="1">
      <c r="A529" s="2" t="s">
        <v>51</v>
      </c>
      <c r="B529" s="161"/>
      <c r="C529" s="161"/>
      <c r="D529" s="161"/>
    </row>
    <row r="530" spans="1:4" s="156" customFormat="1" ht="18" customHeight="1">
      <c r="A530" s="2" t="s">
        <v>52</v>
      </c>
      <c r="B530" s="161"/>
      <c r="C530" s="161"/>
      <c r="D530" s="161"/>
    </row>
    <row r="531" s="156" customFormat="1" ht="18" customHeight="1"/>
    <row r="532" s="156" customFormat="1" ht="18" customHeight="1">
      <c r="A532" s="158" t="s">
        <v>41</v>
      </c>
    </row>
    <row r="533" spans="1:4" s="156" customFormat="1" ht="18" customHeight="1">
      <c r="A533" s="159"/>
      <c r="B533" s="160" t="s">
        <v>1</v>
      </c>
      <c r="C533" s="160" t="s">
        <v>2</v>
      </c>
      <c r="D533" s="160" t="s">
        <v>3</v>
      </c>
    </row>
    <row r="534" spans="1:4" s="156" customFormat="1" ht="18" customHeight="1">
      <c r="A534" s="159" t="s">
        <v>4</v>
      </c>
      <c r="B534" s="161">
        <v>460567.56</v>
      </c>
      <c r="C534" s="161">
        <v>144036.45</v>
      </c>
      <c r="D534" s="161">
        <v>604604.01</v>
      </c>
    </row>
    <row r="535" spans="1:4" s="156" customFormat="1" ht="18" customHeight="1">
      <c r="A535" s="159" t="s">
        <v>5</v>
      </c>
      <c r="B535" s="161">
        <v>257075076</v>
      </c>
      <c r="C535" s="161">
        <v>109932680</v>
      </c>
      <c r="D535" s="161">
        <v>367007756</v>
      </c>
    </row>
    <row r="536" spans="1:4" s="156" customFormat="1" ht="18" customHeight="1">
      <c r="A536" s="159" t="s">
        <v>6</v>
      </c>
      <c r="B536" s="161">
        <v>558.1701759455225</v>
      </c>
      <c r="C536" s="161">
        <v>763.2281967515861</v>
      </c>
      <c r="D536" s="161">
        <v>607.0217033459636</v>
      </c>
    </row>
    <row r="537" spans="1:4" s="156" customFormat="1" ht="18" customHeight="1">
      <c r="A537" s="159" t="s">
        <v>7</v>
      </c>
      <c r="B537" s="161">
        <v>44170966144</v>
      </c>
      <c r="C537" s="161">
        <v>25875871007</v>
      </c>
      <c r="D537" s="161">
        <v>70046837151</v>
      </c>
    </row>
    <row r="538" spans="1:4" s="156" customFormat="1" ht="18" customHeight="1">
      <c r="A538" s="159" t="s">
        <v>8</v>
      </c>
      <c r="B538" s="161">
        <v>30343146066</v>
      </c>
      <c r="C538" s="161">
        <v>21369306943</v>
      </c>
      <c r="D538" s="161">
        <v>51712453009</v>
      </c>
    </row>
    <row r="539" spans="1:4" s="156" customFormat="1" ht="18" customHeight="1">
      <c r="A539" s="159" t="s">
        <v>9</v>
      </c>
      <c r="B539" s="162">
        <v>68.69477558421413</v>
      </c>
      <c r="C539" s="162">
        <v>82.58391355104192</v>
      </c>
      <c r="D539" s="162">
        <v>73.82553604458035</v>
      </c>
    </row>
    <row r="540" spans="1:4" s="156" customFormat="1" ht="18" customHeight="1">
      <c r="A540" s="159" t="s">
        <v>10</v>
      </c>
      <c r="B540" s="161">
        <v>29884795820</v>
      </c>
      <c r="C540" s="163">
        <v>20582463779</v>
      </c>
      <c r="D540" s="161">
        <v>50467259599</v>
      </c>
    </row>
    <row r="541" spans="1:4" s="156" customFormat="1" ht="18" customHeight="1">
      <c r="A541" s="159" t="s">
        <v>9</v>
      </c>
      <c r="B541" s="162">
        <v>67.65710245633699</v>
      </c>
      <c r="C541" s="162">
        <v>79.54307614778256</v>
      </c>
      <c r="D541" s="162">
        <v>72.0478777510078</v>
      </c>
    </row>
    <row r="542" spans="1:4" s="156" customFormat="1" ht="18" customHeight="1">
      <c r="A542" s="159" t="s">
        <v>11</v>
      </c>
      <c r="B542" s="161">
        <v>4602457015.2</v>
      </c>
      <c r="C542" s="161">
        <v>4209166434.6</v>
      </c>
      <c r="D542" s="161">
        <v>8811623449.8</v>
      </c>
    </row>
    <row r="543" spans="1:4" s="156" customFormat="1" ht="18" customHeight="1">
      <c r="A543" s="159" t="s">
        <v>12</v>
      </c>
      <c r="B543" s="161">
        <v>2871107309.961</v>
      </c>
      <c r="C543" s="161">
        <v>2139870106.475</v>
      </c>
      <c r="D543" s="161">
        <v>5010977416.436</v>
      </c>
    </row>
    <row r="544" spans="1:4" s="156" customFormat="1" ht="18" customHeight="1">
      <c r="A544" s="159" t="s">
        <v>13</v>
      </c>
      <c r="B544" s="161">
        <v>2417477058.233</v>
      </c>
      <c r="C544" s="161">
        <v>1544614839.584</v>
      </c>
      <c r="D544" s="161">
        <v>3962091897.817</v>
      </c>
    </row>
    <row r="545" spans="1:4" s="156" customFormat="1" ht="18" customHeight="1">
      <c r="A545" s="159" t="s">
        <v>14</v>
      </c>
      <c r="B545" s="161">
        <v>417379368.72</v>
      </c>
      <c r="C545" s="161">
        <v>535318021.564</v>
      </c>
      <c r="D545" s="161">
        <v>952697390.284</v>
      </c>
    </row>
    <row r="546" spans="1:4" s="156" customFormat="1" ht="18" customHeight="1">
      <c r="A546" s="159" t="s">
        <v>15</v>
      </c>
      <c r="B546" s="161">
        <v>1252.888</v>
      </c>
      <c r="C546" s="161">
        <v>1145.05</v>
      </c>
      <c r="D546" s="161">
        <v>2397.938</v>
      </c>
    </row>
    <row r="547" spans="1:4" s="156" customFormat="1" ht="18" customHeight="1">
      <c r="A547" s="159" t="s">
        <v>16</v>
      </c>
      <c r="B547" s="161">
        <v>173650483.741</v>
      </c>
      <c r="C547" s="161">
        <v>1854064.1860000002</v>
      </c>
      <c r="D547" s="161">
        <v>175504547.92700002</v>
      </c>
    </row>
    <row r="548" spans="1:4" s="156" customFormat="1" ht="18" customHeight="1">
      <c r="A548" s="159" t="s">
        <v>17</v>
      </c>
      <c r="B548" s="161">
        <v>171774616.295</v>
      </c>
      <c r="C548" s="161">
        <v>928911.109</v>
      </c>
      <c r="D548" s="161">
        <v>172703527.404</v>
      </c>
    </row>
    <row r="549" spans="1:4" s="156" customFormat="1" ht="18" customHeight="1">
      <c r="A549" s="159" t="s">
        <v>18</v>
      </c>
      <c r="B549" s="161">
        <v>4341502.55</v>
      </c>
      <c r="C549" s="161">
        <v>0</v>
      </c>
      <c r="D549" s="161">
        <v>4341502.55</v>
      </c>
    </row>
    <row r="550" spans="1:4" s="156" customFormat="1" ht="18" customHeight="1">
      <c r="A550" s="159" t="s">
        <v>19</v>
      </c>
      <c r="B550" s="161">
        <v>274106</v>
      </c>
      <c r="C550" s="163">
        <v>21598</v>
      </c>
      <c r="D550" s="161">
        <v>295704</v>
      </c>
    </row>
    <row r="551" spans="1:4" s="156" customFormat="1" ht="18" customHeight="1">
      <c r="A551" s="159" t="s">
        <v>20</v>
      </c>
      <c r="B551" s="161">
        <v>937.8673797727886</v>
      </c>
      <c r="C551" s="161">
        <v>5089.947217334939</v>
      </c>
      <c r="D551" s="161">
        <v>1241.132199767335</v>
      </c>
    </row>
    <row r="552" spans="1:4" s="156" customFormat="1" ht="18" customHeight="1">
      <c r="A552" s="2" t="s">
        <v>50</v>
      </c>
      <c r="B552" s="161">
        <v>6214351189.69</v>
      </c>
      <c r="C552" s="161">
        <v>3708682405.61</v>
      </c>
      <c r="D552" s="161">
        <v>9923033595.3</v>
      </c>
    </row>
    <row r="553" spans="1:4" s="156" customFormat="1" ht="18" customHeight="1">
      <c r="A553" s="2" t="s">
        <v>51</v>
      </c>
      <c r="B553" s="161">
        <v>6851843698.81</v>
      </c>
      <c r="C553" s="161">
        <v>3911952330.92</v>
      </c>
      <c r="D553" s="161">
        <v>10763796029.73</v>
      </c>
    </row>
    <row r="554" spans="1:4" s="156" customFormat="1" ht="18" customHeight="1">
      <c r="A554" s="2" t="s">
        <v>52</v>
      </c>
      <c r="B554" s="161">
        <v>-637492509.15</v>
      </c>
      <c r="C554" s="161">
        <v>-203269925.31</v>
      </c>
      <c r="D554" s="161">
        <v>-840762434.46</v>
      </c>
    </row>
    <row r="555" s="156" customFormat="1" ht="18" customHeight="1"/>
    <row r="556" s="156" customFormat="1" ht="18" customHeight="1">
      <c r="A556" s="158" t="s">
        <v>42</v>
      </c>
    </row>
    <row r="557" spans="1:4" s="156" customFormat="1" ht="18" customHeight="1">
      <c r="A557" s="159"/>
      <c r="B557" s="160" t="s">
        <v>1</v>
      </c>
      <c r="C557" s="160" t="s">
        <v>2</v>
      </c>
      <c r="D557" s="160" t="s">
        <v>3</v>
      </c>
    </row>
    <row r="558" spans="1:4" s="156" customFormat="1" ht="18" customHeight="1">
      <c r="A558" s="159" t="s">
        <v>4</v>
      </c>
      <c r="B558" s="161">
        <v>2389.8</v>
      </c>
      <c r="C558" s="161">
        <v>0</v>
      </c>
      <c r="D558" s="161">
        <v>2389.8</v>
      </c>
    </row>
    <row r="559" spans="1:4" s="156" customFormat="1" ht="18" customHeight="1">
      <c r="A559" s="159" t="s">
        <v>5</v>
      </c>
      <c r="B559" s="161">
        <v>458026</v>
      </c>
      <c r="C559" s="161">
        <v>0</v>
      </c>
      <c r="D559" s="161">
        <v>458026</v>
      </c>
    </row>
    <row r="560" spans="1:4" s="156" customFormat="1" ht="18" customHeight="1">
      <c r="A560" s="159" t="s">
        <v>6</v>
      </c>
      <c r="B560" s="161">
        <v>191.65871621056155</v>
      </c>
      <c r="C560" s="161">
        <v>0</v>
      </c>
      <c r="D560" s="161">
        <v>191.65871621056155</v>
      </c>
    </row>
    <row r="561" spans="1:4" s="156" customFormat="1" ht="18" customHeight="1">
      <c r="A561" s="159" t="s">
        <v>7</v>
      </c>
      <c r="B561" s="161">
        <v>8702494</v>
      </c>
      <c r="C561" s="161">
        <v>0</v>
      </c>
      <c r="D561" s="161">
        <v>8702494</v>
      </c>
    </row>
    <row r="562" spans="1:4" s="156" customFormat="1" ht="18" customHeight="1">
      <c r="A562" s="159" t="s">
        <v>8</v>
      </c>
      <c r="B562" s="161">
        <v>3084331</v>
      </c>
      <c r="C562" s="161">
        <v>0</v>
      </c>
      <c r="D562" s="161">
        <v>3084331</v>
      </c>
    </row>
    <row r="563" spans="1:4" s="156" customFormat="1" ht="18" customHeight="1">
      <c r="A563" s="159" t="s">
        <v>9</v>
      </c>
      <c r="B563" s="162">
        <v>35.441920442576574</v>
      </c>
      <c r="C563" s="162">
        <v>0</v>
      </c>
      <c r="D563" s="162">
        <v>35.441920442576574</v>
      </c>
    </row>
    <row r="564" spans="1:4" s="156" customFormat="1" ht="18" customHeight="1">
      <c r="A564" s="159" t="s">
        <v>10</v>
      </c>
      <c r="B564" s="161">
        <v>3033007</v>
      </c>
      <c r="C564" s="163">
        <v>0</v>
      </c>
      <c r="D564" s="161">
        <v>3033007</v>
      </c>
    </row>
    <row r="565" spans="1:4" s="156" customFormat="1" ht="18" customHeight="1">
      <c r="A565" s="159" t="s">
        <v>9</v>
      </c>
      <c r="B565" s="162">
        <v>34.85215847319171</v>
      </c>
      <c r="C565" s="162">
        <v>0</v>
      </c>
      <c r="D565" s="162">
        <v>34.85215847319171</v>
      </c>
    </row>
    <row r="566" spans="1:4" s="156" customFormat="1" ht="18" customHeight="1">
      <c r="A566" s="159" t="s">
        <v>11</v>
      </c>
      <c r="B566" s="161">
        <v>824446.8</v>
      </c>
      <c r="C566" s="161">
        <v>0</v>
      </c>
      <c r="D566" s="161">
        <v>824446.8</v>
      </c>
    </row>
    <row r="567" spans="1:4" s="156" customFormat="1" ht="18" customHeight="1">
      <c r="A567" s="159" t="s">
        <v>12</v>
      </c>
      <c r="B567" s="161">
        <v>237685.999</v>
      </c>
      <c r="C567" s="161">
        <v>0</v>
      </c>
      <c r="D567" s="161">
        <v>237685.999</v>
      </c>
    </row>
    <row r="568" spans="1:4" s="156" customFormat="1" ht="18" customHeight="1">
      <c r="A568" s="159" t="s">
        <v>13</v>
      </c>
      <c r="B568" s="161">
        <v>227521.24</v>
      </c>
      <c r="C568" s="161">
        <v>0</v>
      </c>
      <c r="D568" s="161">
        <v>227521.24</v>
      </c>
    </row>
    <row r="569" spans="1:4" s="156" customFormat="1" ht="18" customHeight="1">
      <c r="A569" s="159" t="s">
        <v>14</v>
      </c>
      <c r="B569" s="161">
        <v>6361.174</v>
      </c>
      <c r="C569" s="161">
        <v>0</v>
      </c>
      <c r="D569" s="161">
        <v>6361.174</v>
      </c>
    </row>
    <row r="570" spans="1:4" s="156" customFormat="1" ht="18" customHeight="1">
      <c r="A570" s="159" t="s">
        <v>15</v>
      </c>
      <c r="B570" s="161">
        <v>45.715</v>
      </c>
      <c r="C570" s="161">
        <v>0</v>
      </c>
      <c r="D570" s="161">
        <v>45.715</v>
      </c>
    </row>
    <row r="571" spans="1:4" s="156" customFormat="1" ht="18" customHeight="1">
      <c r="A571" s="159" t="s">
        <v>16</v>
      </c>
      <c r="B571" s="161">
        <v>0</v>
      </c>
      <c r="C571" s="161">
        <v>0</v>
      </c>
      <c r="D571" s="161">
        <v>0</v>
      </c>
    </row>
    <row r="572" spans="1:4" s="156" customFormat="1" ht="18" customHeight="1">
      <c r="A572" s="159" t="s">
        <v>17</v>
      </c>
      <c r="B572" s="161">
        <v>0</v>
      </c>
      <c r="C572" s="161">
        <v>0</v>
      </c>
      <c r="D572" s="161">
        <v>0</v>
      </c>
    </row>
    <row r="573" spans="1:4" s="156" customFormat="1" ht="18" customHeight="1">
      <c r="A573" s="159" t="s">
        <v>18</v>
      </c>
      <c r="B573" s="161">
        <v>0</v>
      </c>
      <c r="C573" s="161">
        <v>0</v>
      </c>
      <c r="D573" s="161">
        <v>0</v>
      </c>
    </row>
    <row r="574" spans="1:4" s="156" customFormat="1" ht="18" customHeight="1">
      <c r="A574" s="159" t="s">
        <v>19</v>
      </c>
      <c r="B574" s="161">
        <v>2511</v>
      </c>
      <c r="C574" s="163">
        <v>0</v>
      </c>
      <c r="D574" s="161">
        <v>2511</v>
      </c>
    </row>
    <row r="575" spans="1:4" s="156" customFormat="1" ht="18" customHeight="1">
      <c r="A575" s="159" t="s">
        <v>20</v>
      </c>
      <c r="B575" s="161">
        <v>182.40780565511747</v>
      </c>
      <c r="C575" s="161">
        <v>0</v>
      </c>
      <c r="D575" s="161">
        <v>182.40780565511747</v>
      </c>
    </row>
    <row r="576" spans="1:4" s="156" customFormat="1" ht="18" customHeight="1">
      <c r="A576" s="2" t="s">
        <v>50</v>
      </c>
      <c r="B576" s="161">
        <v>5876344.3</v>
      </c>
      <c r="C576" s="161"/>
      <c r="D576" s="161">
        <v>5876344.3</v>
      </c>
    </row>
    <row r="577" spans="1:4" s="156" customFormat="1" ht="18" customHeight="1">
      <c r="A577" s="2" t="s">
        <v>51</v>
      </c>
      <c r="B577" s="161">
        <v>3966105.33</v>
      </c>
      <c r="C577" s="161"/>
      <c r="D577" s="161">
        <v>3966105.33</v>
      </c>
    </row>
    <row r="578" spans="1:4" s="156" customFormat="1" ht="18" customHeight="1">
      <c r="A578" s="2" t="s">
        <v>52</v>
      </c>
      <c r="B578" s="161">
        <v>1910238.97</v>
      </c>
      <c r="C578" s="161"/>
      <c r="D578" s="161">
        <v>1910238.97</v>
      </c>
    </row>
    <row r="579" s="156" customFormat="1" ht="18" customHeight="1"/>
    <row r="580" s="156" customFormat="1" ht="18" customHeight="1">
      <c r="A580" s="158" t="s">
        <v>43</v>
      </c>
    </row>
    <row r="581" spans="1:4" s="156" customFormat="1" ht="18" customHeight="1">
      <c r="A581" s="159"/>
      <c r="B581" s="160" t="s">
        <v>1</v>
      </c>
      <c r="C581" s="160" t="s">
        <v>2</v>
      </c>
      <c r="D581" s="160" t="s">
        <v>3</v>
      </c>
    </row>
    <row r="582" spans="1:4" s="156" customFormat="1" ht="18" customHeight="1">
      <c r="A582" s="159" t="s">
        <v>4</v>
      </c>
      <c r="B582" s="161">
        <v>10355.5</v>
      </c>
      <c r="C582" s="161">
        <v>24.460000000000946</v>
      </c>
      <c r="D582" s="161">
        <v>10379.960000000001</v>
      </c>
    </row>
    <row r="583" spans="1:4" s="156" customFormat="1" ht="18" customHeight="1">
      <c r="A583" s="159" t="s">
        <v>5</v>
      </c>
      <c r="B583" s="161">
        <v>4877856</v>
      </c>
      <c r="C583" s="161">
        <v>14834</v>
      </c>
      <c r="D583" s="161">
        <v>4892690</v>
      </c>
    </row>
    <row r="584" spans="1:4" s="156" customFormat="1" ht="18" customHeight="1">
      <c r="A584" s="159" t="s">
        <v>6</v>
      </c>
      <c r="B584" s="161">
        <v>471.04012360581333</v>
      </c>
      <c r="C584" s="161">
        <v>606.4595257563134</v>
      </c>
      <c r="D584" s="161">
        <v>471.3592345249885</v>
      </c>
    </row>
    <row r="585" spans="1:4" s="156" customFormat="1" ht="18" customHeight="1">
      <c r="A585" s="159" t="s">
        <v>7</v>
      </c>
      <c r="B585" s="161">
        <v>73898566</v>
      </c>
      <c r="C585" s="161">
        <v>0</v>
      </c>
      <c r="D585" s="161">
        <v>73898566</v>
      </c>
    </row>
    <row r="586" spans="1:4" s="156" customFormat="1" ht="18" customHeight="1">
      <c r="A586" s="159" t="s">
        <v>8</v>
      </c>
      <c r="B586" s="161">
        <v>61991710</v>
      </c>
      <c r="C586" s="161">
        <v>0</v>
      </c>
      <c r="D586" s="161">
        <v>61991710</v>
      </c>
    </row>
    <row r="587" spans="1:4" s="156" customFormat="1" ht="18" customHeight="1">
      <c r="A587" s="159" t="s">
        <v>9</v>
      </c>
      <c r="B587" s="162">
        <v>83.88756826485645</v>
      </c>
      <c r="C587" s="162">
        <v>0</v>
      </c>
      <c r="D587" s="162">
        <v>83.88756826485645</v>
      </c>
    </row>
    <row r="588" spans="1:4" s="156" customFormat="1" ht="18" customHeight="1">
      <c r="A588" s="159" t="s">
        <v>10</v>
      </c>
      <c r="B588" s="161">
        <v>61795785</v>
      </c>
      <c r="C588" s="163">
        <v>0</v>
      </c>
      <c r="D588" s="161">
        <v>61795785</v>
      </c>
    </row>
    <row r="589" spans="1:4" s="156" customFormat="1" ht="18" customHeight="1">
      <c r="A589" s="159" t="s">
        <v>9</v>
      </c>
      <c r="B589" s="162">
        <v>83.62244133397662</v>
      </c>
      <c r="C589" s="162">
        <v>0</v>
      </c>
      <c r="D589" s="162">
        <v>83.62244133397662</v>
      </c>
    </row>
    <row r="590" spans="1:4" s="156" customFormat="1" ht="18" customHeight="1">
      <c r="A590" s="159" t="s">
        <v>11</v>
      </c>
      <c r="B590" s="161">
        <v>80829513.54</v>
      </c>
      <c r="C590" s="161">
        <v>329534.162</v>
      </c>
      <c r="D590" s="161">
        <v>81159047.702</v>
      </c>
    </row>
    <row r="591" spans="1:4" s="156" customFormat="1" ht="18" customHeight="1">
      <c r="A591" s="159" t="s">
        <v>12</v>
      </c>
      <c r="B591" s="161">
        <v>52566787.756</v>
      </c>
      <c r="C591" s="161">
        <v>172775.69200000167</v>
      </c>
      <c r="D591" s="161">
        <v>52739563.448</v>
      </c>
    </row>
    <row r="592" spans="1:4" s="156" customFormat="1" ht="18" customHeight="1">
      <c r="A592" s="159" t="s">
        <v>13</v>
      </c>
      <c r="B592" s="161">
        <v>52117751.684</v>
      </c>
      <c r="C592" s="161">
        <v>172775.69200000167</v>
      </c>
      <c r="D592" s="161">
        <v>52290527.376</v>
      </c>
    </row>
    <row r="593" spans="1:4" s="156" customFormat="1" ht="18" customHeight="1">
      <c r="A593" s="159" t="s">
        <v>14</v>
      </c>
      <c r="B593" s="161">
        <v>434341.697</v>
      </c>
      <c r="C593" s="161">
        <v>0</v>
      </c>
      <c r="D593" s="161">
        <v>434341.697</v>
      </c>
    </row>
    <row r="594" spans="1:4" s="156" customFormat="1" ht="18" customHeight="1">
      <c r="A594" s="159" t="s">
        <v>15</v>
      </c>
      <c r="B594" s="161">
        <v>0</v>
      </c>
      <c r="C594" s="161">
        <v>0</v>
      </c>
      <c r="D594" s="161">
        <v>0</v>
      </c>
    </row>
    <row r="595" spans="1:4" s="156" customFormat="1" ht="18" customHeight="1">
      <c r="A595" s="159" t="s">
        <v>16</v>
      </c>
      <c r="B595" s="161">
        <v>3154343.36</v>
      </c>
      <c r="C595" s="161">
        <v>172775.692</v>
      </c>
      <c r="D595" s="161">
        <v>3327119.052</v>
      </c>
    </row>
    <row r="596" spans="1:4" s="156" customFormat="1" ht="18" customHeight="1">
      <c r="A596" s="159" t="s">
        <v>17</v>
      </c>
      <c r="B596" s="161">
        <v>3154343.36</v>
      </c>
      <c r="C596" s="161">
        <v>172775.692</v>
      </c>
      <c r="D596" s="161">
        <v>3327119.052</v>
      </c>
    </row>
    <row r="597" spans="1:4" s="156" customFormat="1" ht="18" customHeight="1">
      <c r="A597" s="159" t="s">
        <v>18</v>
      </c>
      <c r="B597" s="161">
        <v>44328724.449</v>
      </c>
      <c r="C597" s="161">
        <v>0</v>
      </c>
      <c r="D597" s="161">
        <v>44328724.449</v>
      </c>
    </row>
    <row r="598" spans="1:4" s="156" customFormat="1" ht="18" customHeight="1">
      <c r="A598" s="159" t="s">
        <v>19</v>
      </c>
      <c r="B598" s="161">
        <v>7432</v>
      </c>
      <c r="C598" s="163">
        <v>9</v>
      </c>
      <c r="D598" s="161">
        <v>7441</v>
      </c>
    </row>
    <row r="599" spans="1:4" s="156" customFormat="1" ht="18" customHeight="1">
      <c r="A599" s="159" t="s">
        <v>20</v>
      </c>
      <c r="B599" s="161">
        <v>656.3315392895587</v>
      </c>
      <c r="C599" s="161">
        <v>1648.2222222222222</v>
      </c>
      <c r="D599" s="161">
        <v>657.5312458002957</v>
      </c>
    </row>
    <row r="600" spans="1:4" s="156" customFormat="1" ht="18" customHeight="1">
      <c r="A600" s="2" t="s">
        <v>50</v>
      </c>
      <c r="B600" s="161">
        <v>152387877.55</v>
      </c>
      <c r="C600" s="161"/>
      <c r="D600" s="161">
        <v>152387877.55</v>
      </c>
    </row>
    <row r="601" spans="1:4" s="156" customFormat="1" ht="18" customHeight="1">
      <c r="A601" s="2" t="s">
        <v>51</v>
      </c>
      <c r="B601" s="161">
        <v>146225894.79</v>
      </c>
      <c r="C601" s="161"/>
      <c r="D601" s="161">
        <v>146225894.79</v>
      </c>
    </row>
    <row r="602" spans="1:4" s="156" customFormat="1" ht="18" customHeight="1">
      <c r="A602" s="2" t="s">
        <v>52</v>
      </c>
      <c r="B602" s="161">
        <v>6161982.76</v>
      </c>
      <c r="C602" s="161"/>
      <c r="D602" s="161">
        <v>6161982.76</v>
      </c>
    </row>
    <row r="603" s="156" customFormat="1" ht="18" customHeight="1"/>
    <row r="604" s="156" customFormat="1" ht="18" customHeight="1">
      <c r="A604" s="158" t="s">
        <v>44</v>
      </c>
    </row>
    <row r="605" spans="1:4" s="156" customFormat="1" ht="18" customHeight="1">
      <c r="A605" s="159"/>
      <c r="B605" s="160" t="s">
        <v>1</v>
      </c>
      <c r="C605" s="160" t="s">
        <v>2</v>
      </c>
      <c r="D605" s="160" t="s">
        <v>3</v>
      </c>
    </row>
    <row r="606" spans="1:4" s="156" customFormat="1" ht="18" customHeight="1">
      <c r="A606" s="159" t="s">
        <v>4</v>
      </c>
      <c r="B606" s="161">
        <v>101624.22</v>
      </c>
      <c r="C606" s="161">
        <v>0</v>
      </c>
      <c r="D606" s="161">
        <v>101624.22</v>
      </c>
    </row>
    <row r="607" spans="1:4" s="156" customFormat="1" ht="18" customHeight="1">
      <c r="A607" s="159" t="s">
        <v>5</v>
      </c>
      <c r="B607" s="161">
        <v>37882150</v>
      </c>
      <c r="C607" s="161">
        <v>0</v>
      </c>
      <c r="D607" s="161">
        <v>37882150</v>
      </c>
    </row>
    <row r="608" spans="1:4" s="156" customFormat="1" ht="18" customHeight="1">
      <c r="A608" s="159" t="s">
        <v>6</v>
      </c>
      <c r="B608" s="161">
        <v>372.7669447303015</v>
      </c>
      <c r="C608" s="161">
        <v>0</v>
      </c>
      <c r="D608" s="161">
        <v>372.7669447303015</v>
      </c>
    </row>
    <row r="609" spans="1:4" s="156" customFormat="1" ht="18" customHeight="1">
      <c r="A609" s="159" t="s">
        <v>7</v>
      </c>
      <c r="B609" s="161">
        <v>2475026848</v>
      </c>
      <c r="C609" s="161">
        <v>0</v>
      </c>
      <c r="D609" s="161">
        <v>2475026848</v>
      </c>
    </row>
    <row r="610" spans="1:4" s="156" customFormat="1" ht="18" customHeight="1">
      <c r="A610" s="159" t="s">
        <v>8</v>
      </c>
      <c r="B610" s="161">
        <v>1547564238</v>
      </c>
      <c r="C610" s="161">
        <v>0</v>
      </c>
      <c r="D610" s="161">
        <v>1547564238</v>
      </c>
    </row>
    <row r="611" spans="1:4" s="156" customFormat="1" ht="18" customHeight="1">
      <c r="A611" s="159" t="s">
        <v>9</v>
      </c>
      <c r="B611" s="162">
        <v>62.52716972547362</v>
      </c>
      <c r="C611" s="162">
        <v>0</v>
      </c>
      <c r="D611" s="162">
        <v>62.52716972547362</v>
      </c>
    </row>
    <row r="612" spans="1:4" s="156" customFormat="1" ht="18" customHeight="1">
      <c r="A612" s="159" t="s">
        <v>10</v>
      </c>
      <c r="B612" s="161">
        <v>1545866362</v>
      </c>
      <c r="C612" s="163">
        <v>0</v>
      </c>
      <c r="D612" s="161">
        <v>1545866362</v>
      </c>
    </row>
    <row r="613" spans="1:4" s="156" customFormat="1" ht="18" customHeight="1">
      <c r="A613" s="159" t="s">
        <v>9</v>
      </c>
      <c r="B613" s="162">
        <v>62.45856941912252</v>
      </c>
      <c r="C613" s="162">
        <v>0</v>
      </c>
      <c r="D613" s="162">
        <v>62.45856941912252</v>
      </c>
    </row>
    <row r="614" spans="1:4" s="156" customFormat="1" ht="18" customHeight="1">
      <c r="A614" s="159" t="s">
        <v>11</v>
      </c>
      <c r="B614" s="161">
        <v>316292467.522</v>
      </c>
      <c r="C614" s="161">
        <v>0</v>
      </c>
      <c r="D614" s="161">
        <v>316292467.522</v>
      </c>
    </row>
    <row r="615" spans="1:4" s="156" customFormat="1" ht="18" customHeight="1">
      <c r="A615" s="159" t="s">
        <v>12</v>
      </c>
      <c r="B615" s="161">
        <v>136878578.537</v>
      </c>
      <c r="C615" s="161">
        <v>0</v>
      </c>
      <c r="D615" s="161">
        <v>136878578.537</v>
      </c>
    </row>
    <row r="616" spans="1:4" s="156" customFormat="1" ht="18" customHeight="1">
      <c r="A616" s="159" t="s">
        <v>13</v>
      </c>
      <c r="B616" s="161">
        <v>118983997.428</v>
      </c>
      <c r="C616" s="161">
        <v>0</v>
      </c>
      <c r="D616" s="161">
        <v>118983997.428</v>
      </c>
    </row>
    <row r="617" spans="1:4" s="156" customFormat="1" ht="18" customHeight="1">
      <c r="A617" s="159" t="s">
        <v>14</v>
      </c>
      <c r="B617" s="161">
        <v>17782115.009</v>
      </c>
      <c r="C617" s="161">
        <v>0</v>
      </c>
      <c r="D617" s="161">
        <v>17782115.009</v>
      </c>
    </row>
    <row r="618" spans="1:4" s="156" customFormat="1" ht="18" customHeight="1">
      <c r="A618" s="159" t="s">
        <v>15</v>
      </c>
      <c r="B618" s="161">
        <v>80568.837</v>
      </c>
      <c r="C618" s="161">
        <v>0</v>
      </c>
      <c r="D618" s="161">
        <v>80568.837</v>
      </c>
    </row>
    <row r="619" spans="1:4" s="156" customFormat="1" ht="18" customHeight="1">
      <c r="A619" s="159" t="s">
        <v>16</v>
      </c>
      <c r="B619" s="161">
        <v>2206791.9940000004</v>
      </c>
      <c r="C619" s="161">
        <v>0</v>
      </c>
      <c r="D619" s="161">
        <v>2206791.9940000004</v>
      </c>
    </row>
    <row r="620" spans="1:4" s="156" customFormat="1" ht="18" customHeight="1">
      <c r="A620" s="159" t="s">
        <v>17</v>
      </c>
      <c r="B620" s="161">
        <v>2141097.757</v>
      </c>
      <c r="C620" s="161">
        <v>0</v>
      </c>
      <c r="D620" s="161">
        <v>2141097.757</v>
      </c>
    </row>
    <row r="621" spans="1:4" s="156" customFormat="1" ht="18" customHeight="1">
      <c r="A621" s="159" t="s">
        <v>18</v>
      </c>
      <c r="B621" s="161">
        <v>822353.684</v>
      </c>
      <c r="C621" s="161">
        <v>0</v>
      </c>
      <c r="D621" s="161">
        <v>822353.684</v>
      </c>
    </row>
    <row r="622" spans="1:4" s="156" customFormat="1" ht="18" customHeight="1">
      <c r="A622" s="159" t="s">
        <v>19</v>
      </c>
      <c r="B622" s="161">
        <v>84289</v>
      </c>
      <c r="C622" s="163">
        <v>0</v>
      </c>
      <c r="D622" s="161">
        <v>84289</v>
      </c>
    </row>
    <row r="623" spans="1:4" s="156" customFormat="1" ht="18" customHeight="1">
      <c r="A623" s="159" t="s">
        <v>20</v>
      </c>
      <c r="B623" s="161">
        <v>449.43171706865667</v>
      </c>
      <c r="C623" s="161">
        <v>0</v>
      </c>
      <c r="D623" s="161">
        <v>449.43171706865667</v>
      </c>
    </row>
    <row r="624" spans="1:4" s="156" customFormat="1" ht="18" customHeight="1">
      <c r="A624" s="2" t="s">
        <v>50</v>
      </c>
      <c r="B624" s="161">
        <v>780710337.6</v>
      </c>
      <c r="C624" s="161"/>
      <c r="D624" s="161">
        <v>780710337.6</v>
      </c>
    </row>
    <row r="625" spans="1:4" s="156" customFormat="1" ht="18" customHeight="1">
      <c r="A625" s="2" t="s">
        <v>51</v>
      </c>
      <c r="B625" s="161">
        <v>806055087.38</v>
      </c>
      <c r="C625" s="161"/>
      <c r="D625" s="161">
        <v>806055087.38</v>
      </c>
    </row>
    <row r="626" spans="1:4" s="156" customFormat="1" ht="18" customHeight="1">
      <c r="A626" s="2" t="s">
        <v>52</v>
      </c>
      <c r="B626" s="161">
        <v>-25344749.78</v>
      </c>
      <c r="C626" s="161"/>
      <c r="D626" s="161">
        <v>-25344749.78</v>
      </c>
    </row>
    <row r="627" s="156" customFormat="1" ht="18" customHeight="1"/>
    <row r="628" s="156" customFormat="1" ht="18" customHeight="1">
      <c r="A628" s="158" t="s">
        <v>45</v>
      </c>
    </row>
    <row r="629" spans="1:4" s="156" customFormat="1" ht="18" customHeight="1">
      <c r="A629" s="159"/>
      <c r="B629" s="160" t="s">
        <v>1</v>
      </c>
      <c r="C629" s="160" t="s">
        <v>2</v>
      </c>
      <c r="D629" s="160" t="s">
        <v>3</v>
      </c>
    </row>
    <row r="630" spans="1:4" s="156" customFormat="1" ht="18" customHeight="1">
      <c r="A630" s="159" t="s">
        <v>4</v>
      </c>
      <c r="B630" s="161">
        <v>5236.2300000000005</v>
      </c>
      <c r="C630" s="161">
        <v>0</v>
      </c>
      <c r="D630" s="161">
        <v>5236.2300000000005</v>
      </c>
    </row>
    <row r="631" spans="1:4" s="156" customFormat="1" ht="18" customHeight="1">
      <c r="A631" s="159" t="s">
        <v>5</v>
      </c>
      <c r="B631" s="161">
        <v>3400494</v>
      </c>
      <c r="C631" s="161">
        <v>0</v>
      </c>
      <c r="D631" s="161">
        <v>3400494</v>
      </c>
    </row>
    <row r="632" spans="1:4" s="156" customFormat="1" ht="18" customHeight="1">
      <c r="A632" s="159" t="s">
        <v>6</v>
      </c>
      <c r="B632" s="161">
        <v>649.4164694828148</v>
      </c>
      <c r="C632" s="161">
        <v>0</v>
      </c>
      <c r="D632" s="161">
        <v>649.4164694828148</v>
      </c>
    </row>
    <row r="633" spans="1:4" s="156" customFormat="1" ht="18" customHeight="1">
      <c r="A633" s="159" t="s">
        <v>7</v>
      </c>
      <c r="B633" s="161">
        <v>0</v>
      </c>
      <c r="C633" s="161">
        <v>0</v>
      </c>
      <c r="D633" s="161">
        <v>0</v>
      </c>
    </row>
    <row r="634" spans="1:4" s="156" customFormat="1" ht="18" customHeight="1">
      <c r="A634" s="159" t="s">
        <v>8</v>
      </c>
      <c r="B634" s="161">
        <v>0</v>
      </c>
      <c r="C634" s="161">
        <v>0</v>
      </c>
      <c r="D634" s="161">
        <v>0</v>
      </c>
    </row>
    <row r="635" spans="1:4" s="156" customFormat="1" ht="18" customHeight="1">
      <c r="A635" s="159" t="s">
        <v>9</v>
      </c>
      <c r="B635" s="162">
        <v>0</v>
      </c>
      <c r="C635" s="162">
        <v>0</v>
      </c>
      <c r="D635" s="162">
        <v>0</v>
      </c>
    </row>
    <row r="636" spans="1:4" s="156" customFormat="1" ht="18" customHeight="1">
      <c r="A636" s="159" t="s">
        <v>10</v>
      </c>
      <c r="B636" s="161">
        <v>0</v>
      </c>
      <c r="C636" s="163">
        <v>0</v>
      </c>
      <c r="D636" s="161">
        <v>0</v>
      </c>
    </row>
    <row r="637" spans="1:4" s="156" customFormat="1" ht="18" customHeight="1">
      <c r="A637" s="159" t="s">
        <v>9</v>
      </c>
      <c r="B637" s="162">
        <v>0</v>
      </c>
      <c r="C637" s="162">
        <v>0</v>
      </c>
      <c r="D637" s="162">
        <v>0</v>
      </c>
    </row>
    <row r="638" spans="1:4" s="156" customFormat="1" ht="18" customHeight="1">
      <c r="A638" s="159" t="s">
        <v>11</v>
      </c>
      <c r="B638" s="161">
        <v>164413957.005</v>
      </c>
      <c r="C638" s="161">
        <v>0</v>
      </c>
      <c r="D638" s="161">
        <v>164413957.005</v>
      </c>
    </row>
    <row r="639" spans="1:4" s="156" customFormat="1" ht="18" customHeight="1">
      <c r="A639" s="159" t="s">
        <v>12</v>
      </c>
      <c r="B639" s="161">
        <v>65232057.629</v>
      </c>
      <c r="C639" s="161">
        <v>0</v>
      </c>
      <c r="D639" s="161">
        <v>65232057.629</v>
      </c>
    </row>
    <row r="640" spans="1:4" s="156" customFormat="1" ht="18" customHeight="1">
      <c r="A640" s="159" t="s">
        <v>13</v>
      </c>
      <c r="B640" s="161">
        <v>64849570.684</v>
      </c>
      <c r="C640" s="161">
        <v>0</v>
      </c>
      <c r="D640" s="161">
        <v>64849570.684</v>
      </c>
    </row>
    <row r="641" spans="1:4" s="156" customFormat="1" ht="18" customHeight="1">
      <c r="A641" s="159" t="s">
        <v>14</v>
      </c>
      <c r="B641" s="161">
        <v>0</v>
      </c>
      <c r="C641" s="161">
        <v>0</v>
      </c>
      <c r="D641" s="161">
        <v>0</v>
      </c>
    </row>
    <row r="642" spans="1:4" s="156" customFormat="1" ht="18" customHeight="1">
      <c r="A642" s="159" t="s">
        <v>15</v>
      </c>
      <c r="B642" s="161">
        <v>0</v>
      </c>
      <c r="C642" s="161">
        <v>0</v>
      </c>
      <c r="D642" s="161">
        <v>0</v>
      </c>
    </row>
    <row r="643" spans="1:4" s="156" customFormat="1" ht="18" customHeight="1">
      <c r="A643" s="159" t="s">
        <v>16</v>
      </c>
      <c r="B643" s="161">
        <v>60286161.403</v>
      </c>
      <c r="C643" s="161">
        <v>0</v>
      </c>
      <c r="D643" s="161">
        <v>60286161.403</v>
      </c>
    </row>
    <row r="644" spans="1:4" s="156" customFormat="1" ht="18" customHeight="1">
      <c r="A644" s="159" t="s">
        <v>17</v>
      </c>
      <c r="B644" s="161">
        <v>59903674.458</v>
      </c>
      <c r="C644" s="161">
        <v>0</v>
      </c>
      <c r="D644" s="161">
        <v>59903674.458</v>
      </c>
    </row>
    <row r="645" spans="1:4" s="156" customFormat="1" ht="18" customHeight="1">
      <c r="A645" s="159" t="s">
        <v>18</v>
      </c>
      <c r="B645" s="161">
        <v>4945896.226</v>
      </c>
      <c r="C645" s="161">
        <v>0</v>
      </c>
      <c r="D645" s="161">
        <v>4945896.226</v>
      </c>
    </row>
    <row r="646" spans="1:4" s="156" customFormat="1" ht="18" customHeight="1">
      <c r="A646" s="159" t="s">
        <v>19</v>
      </c>
      <c r="B646" s="161">
        <v>2019</v>
      </c>
      <c r="C646" s="163">
        <v>0</v>
      </c>
      <c r="D646" s="161">
        <v>2019</v>
      </c>
    </row>
    <row r="647" spans="1:4" s="156" customFormat="1" ht="18" customHeight="1">
      <c r="A647" s="159" t="s">
        <v>20</v>
      </c>
      <c r="B647" s="161">
        <v>1684.2466567607726</v>
      </c>
      <c r="C647" s="161">
        <v>0</v>
      </c>
      <c r="D647" s="161">
        <v>1684.2466567607726</v>
      </c>
    </row>
    <row r="648" spans="1:4" s="156" customFormat="1" ht="18" customHeight="1">
      <c r="A648" s="2" t="s">
        <v>50</v>
      </c>
      <c r="B648" s="161">
        <v>78890233.75</v>
      </c>
      <c r="C648" s="161"/>
      <c r="D648" s="161">
        <v>78890233.75</v>
      </c>
    </row>
    <row r="649" spans="1:4" s="156" customFormat="1" ht="18" customHeight="1">
      <c r="A649" s="2" t="s">
        <v>51</v>
      </c>
      <c r="B649" s="161">
        <v>126377083.33</v>
      </c>
      <c r="C649" s="161"/>
      <c r="D649" s="161">
        <v>126377083.33</v>
      </c>
    </row>
    <row r="650" spans="1:4" s="156" customFormat="1" ht="18" customHeight="1">
      <c r="A650" s="2" t="s">
        <v>52</v>
      </c>
      <c r="B650" s="161">
        <v>-47486849.58</v>
      </c>
      <c r="C650" s="161"/>
      <c r="D650" s="161">
        <v>-47486849.58</v>
      </c>
    </row>
    <row r="651" s="156" customFormat="1" ht="18" customHeight="1"/>
    <row r="652" s="156" customFormat="1" ht="18" customHeight="1">
      <c r="A652" s="158" t="s">
        <v>46</v>
      </c>
    </row>
    <row r="653" spans="1:4" s="156" customFormat="1" ht="18" customHeight="1">
      <c r="A653" s="159"/>
      <c r="B653" s="160" t="s">
        <v>1</v>
      </c>
      <c r="C653" s="160" t="s">
        <v>2</v>
      </c>
      <c r="D653" s="160" t="s">
        <v>3</v>
      </c>
    </row>
    <row r="654" spans="1:4" s="156" customFormat="1" ht="18" customHeight="1">
      <c r="A654" s="159" t="s">
        <v>4</v>
      </c>
      <c r="B654" s="161">
        <v>72225.98</v>
      </c>
      <c r="C654" s="161">
        <v>116.30000000000291</v>
      </c>
      <c r="D654" s="161">
        <v>72342.28</v>
      </c>
    </row>
    <row r="655" spans="1:4" s="156" customFormat="1" ht="18" customHeight="1">
      <c r="A655" s="159" t="s">
        <v>5</v>
      </c>
      <c r="B655" s="161">
        <v>36974779</v>
      </c>
      <c r="C655" s="161">
        <v>68717</v>
      </c>
      <c r="D655" s="161">
        <v>37043496</v>
      </c>
    </row>
    <row r="656" spans="1:4" s="156" customFormat="1" ht="18" customHeight="1">
      <c r="A656" s="159" t="s">
        <v>6</v>
      </c>
      <c r="B656" s="161">
        <v>511.9318422539923</v>
      </c>
      <c r="C656" s="161">
        <v>590.8598452278442</v>
      </c>
      <c r="D656" s="161">
        <v>512.058729694447</v>
      </c>
    </row>
    <row r="657" spans="1:4" s="156" customFormat="1" ht="18" customHeight="1">
      <c r="A657" s="159" t="s">
        <v>7</v>
      </c>
      <c r="B657" s="161">
        <v>5391641190</v>
      </c>
      <c r="C657" s="161">
        <v>10170116</v>
      </c>
      <c r="D657" s="161">
        <v>5401811306</v>
      </c>
    </row>
    <row r="658" spans="1:4" s="156" customFormat="1" ht="18" customHeight="1">
      <c r="A658" s="159" t="s">
        <v>8</v>
      </c>
      <c r="B658" s="161">
        <v>4121420045</v>
      </c>
      <c r="C658" s="161">
        <v>9227196</v>
      </c>
      <c r="D658" s="161">
        <v>4130647241</v>
      </c>
    </row>
    <row r="659" spans="1:4" s="156" customFormat="1" ht="18" customHeight="1">
      <c r="A659" s="159" t="s">
        <v>9</v>
      </c>
      <c r="B659" s="162">
        <v>76.4409184469488</v>
      </c>
      <c r="C659" s="162">
        <v>90.72852266385162</v>
      </c>
      <c r="D659" s="162">
        <v>76.46781805228795</v>
      </c>
    </row>
    <row r="660" spans="1:4" s="156" customFormat="1" ht="18" customHeight="1">
      <c r="A660" s="159" t="s">
        <v>10</v>
      </c>
      <c r="B660" s="161">
        <v>4110545578</v>
      </c>
      <c r="C660" s="163">
        <v>9218228</v>
      </c>
      <c r="D660" s="161">
        <v>4119763806</v>
      </c>
    </row>
    <row r="661" spans="1:4" s="156" customFormat="1" ht="18" customHeight="1">
      <c r="A661" s="159" t="s">
        <v>9</v>
      </c>
      <c r="B661" s="162">
        <v>76.23922722498527</v>
      </c>
      <c r="C661" s="162">
        <v>90.64034274535315</v>
      </c>
      <c r="D661" s="162">
        <v>76.26634054070011</v>
      </c>
    </row>
    <row r="662" spans="1:4" s="156" customFormat="1" ht="18" customHeight="1">
      <c r="A662" s="159" t="s">
        <v>11</v>
      </c>
      <c r="B662" s="161">
        <v>629315853.687</v>
      </c>
      <c r="C662" s="161">
        <v>978556.882</v>
      </c>
      <c r="D662" s="161">
        <v>630294410.569</v>
      </c>
    </row>
    <row r="663" spans="1:4" s="156" customFormat="1" ht="18" customHeight="1">
      <c r="A663" s="159" t="s">
        <v>12</v>
      </c>
      <c r="B663" s="161">
        <v>359839936.678</v>
      </c>
      <c r="C663" s="161">
        <v>787775.854000032</v>
      </c>
      <c r="D663" s="161">
        <v>360627712.532</v>
      </c>
    </row>
    <row r="664" spans="1:4" s="156" customFormat="1" ht="18" customHeight="1">
      <c r="A664" s="159" t="s">
        <v>13</v>
      </c>
      <c r="B664" s="161">
        <v>311559067.741</v>
      </c>
      <c r="C664" s="161">
        <v>692053.8999999762</v>
      </c>
      <c r="D664" s="161">
        <v>312251121.641</v>
      </c>
    </row>
    <row r="665" spans="1:4" s="156" customFormat="1" ht="18" customHeight="1">
      <c r="A665" s="159" t="s">
        <v>14</v>
      </c>
      <c r="B665" s="161">
        <v>47769556.222</v>
      </c>
      <c r="C665" s="161">
        <v>95049.354</v>
      </c>
      <c r="D665" s="161">
        <v>47864605.576</v>
      </c>
    </row>
    <row r="666" spans="1:4" s="156" customFormat="1" ht="18" customHeight="1">
      <c r="A666" s="159" t="s">
        <v>15</v>
      </c>
      <c r="B666" s="161">
        <v>353943.507</v>
      </c>
      <c r="C666" s="161">
        <v>0</v>
      </c>
      <c r="D666" s="161">
        <v>353943.507</v>
      </c>
    </row>
    <row r="667" spans="1:4" s="156" customFormat="1" ht="18" customHeight="1">
      <c r="A667" s="159" t="s">
        <v>16</v>
      </c>
      <c r="B667" s="161">
        <v>2963877.0810000002</v>
      </c>
      <c r="C667" s="161">
        <v>686.8</v>
      </c>
      <c r="D667" s="161">
        <v>2964563.881</v>
      </c>
    </row>
    <row r="668" spans="1:4" s="156" customFormat="1" ht="18" customHeight="1">
      <c r="A668" s="159" t="s">
        <v>17</v>
      </c>
      <c r="B668" s="161">
        <v>2914205.884</v>
      </c>
      <c r="C668" s="161">
        <v>686.8</v>
      </c>
      <c r="D668" s="161">
        <v>2914892.684</v>
      </c>
    </row>
    <row r="669" spans="1:4" s="156" customFormat="1" ht="18" customHeight="1">
      <c r="A669" s="159" t="s">
        <v>18</v>
      </c>
      <c r="B669" s="161">
        <v>0</v>
      </c>
      <c r="C669" s="161">
        <v>0</v>
      </c>
      <c r="D669" s="161">
        <v>0</v>
      </c>
    </row>
    <row r="670" spans="1:4" s="156" customFormat="1" ht="18" customHeight="1">
      <c r="A670" s="159" t="s">
        <v>19</v>
      </c>
      <c r="B670" s="161">
        <v>43967</v>
      </c>
      <c r="C670" s="163">
        <v>40</v>
      </c>
      <c r="D670" s="161">
        <v>44007</v>
      </c>
    </row>
    <row r="671" spans="1:4" s="156" customFormat="1" ht="18" customHeight="1">
      <c r="A671" s="159" t="s">
        <v>20</v>
      </c>
      <c r="B671" s="161">
        <v>840.966611322128</v>
      </c>
      <c r="C671" s="161">
        <v>1717.925</v>
      </c>
      <c r="D671" s="161">
        <v>841.763719408276</v>
      </c>
    </row>
    <row r="672" spans="1:4" s="156" customFormat="1" ht="18" customHeight="1">
      <c r="A672" s="2" t="s">
        <v>50</v>
      </c>
      <c r="B672" s="161">
        <v>730930189.44</v>
      </c>
      <c r="C672" s="161">
        <v>1735368.02</v>
      </c>
      <c r="D672" s="161">
        <v>732665557.46</v>
      </c>
    </row>
    <row r="673" spans="1:4" s="156" customFormat="1" ht="18" customHeight="1">
      <c r="A673" s="2" t="s">
        <v>51</v>
      </c>
      <c r="B673" s="161">
        <v>769520267.24</v>
      </c>
      <c r="C673" s="161">
        <v>1182410.8</v>
      </c>
      <c r="D673" s="161">
        <v>770702678.04</v>
      </c>
    </row>
    <row r="674" spans="1:4" s="156" customFormat="1" ht="18" customHeight="1">
      <c r="A674" s="2" t="s">
        <v>52</v>
      </c>
      <c r="B674" s="161">
        <v>-38590077.8</v>
      </c>
      <c r="C674" s="161">
        <v>552957.22</v>
      </c>
      <c r="D674" s="161">
        <v>-38037120.58</v>
      </c>
    </row>
    <row r="677" ht="12.75">
      <c r="A677" s="198" t="s">
        <v>674</v>
      </c>
    </row>
    <row r="678" ht="12.75">
      <c r="A678" s="201" t="s">
        <v>675</v>
      </c>
    </row>
    <row r="679" ht="12.75">
      <c r="A679" s="201"/>
    </row>
  </sheetData>
  <sheetProtection/>
  <mergeCells count="2">
    <mergeCell ref="A1:D1"/>
    <mergeCell ref="A678:A67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7">
      <selection activeCell="J35" sqref="J35"/>
    </sheetView>
  </sheetViews>
  <sheetFormatPr defaultColWidth="9.140625" defaultRowHeight="12.75"/>
  <cols>
    <col min="1" max="1" width="21.140625" style="0" bestFit="1" customWidth="1"/>
    <col min="2" max="10" width="11.00390625" style="0" bestFit="1" customWidth="1"/>
  </cols>
  <sheetData>
    <row r="1" spans="1:10" ht="15">
      <c r="A1" s="222" t="s">
        <v>61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">
      <c r="A2" s="222" t="s">
        <v>389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17"/>
      <c r="B4" s="18">
        <v>2002</v>
      </c>
      <c r="C4" s="18">
        <v>2003</v>
      </c>
      <c r="D4" s="18">
        <v>2004</v>
      </c>
      <c r="E4" s="18">
        <v>2005</v>
      </c>
      <c r="F4" s="18">
        <v>2006</v>
      </c>
      <c r="G4" s="18">
        <v>2007</v>
      </c>
      <c r="H4" s="18">
        <v>2008</v>
      </c>
      <c r="I4" s="18">
        <v>2009</v>
      </c>
      <c r="J4" s="18">
        <v>2010</v>
      </c>
    </row>
    <row r="5" spans="1:10" ht="12.75">
      <c r="A5" s="17" t="s">
        <v>0</v>
      </c>
      <c r="B5" s="19">
        <f>2A!B5-2B!B5</f>
        <v>0</v>
      </c>
      <c r="C5" s="19">
        <f>2A!C5-2B!C5</f>
        <v>0</v>
      </c>
      <c r="D5" s="19">
        <f>2A!D5-2B!D5</f>
        <v>0</v>
      </c>
      <c r="E5" s="19">
        <f>2A!E5-2B!E5</f>
        <v>0</v>
      </c>
      <c r="F5" s="19">
        <f>2A!F5-2B!F5</f>
        <v>0</v>
      </c>
      <c r="G5" s="19">
        <f>2A!G5-2B!G5</f>
        <v>0</v>
      </c>
      <c r="H5" s="19">
        <f>2A!H5-2B!H5</f>
        <v>0</v>
      </c>
      <c r="I5" s="19">
        <f>2A!I5-2B!I5</f>
        <v>0</v>
      </c>
      <c r="J5" s="19">
        <f>2A!J5-2B!J5</f>
        <v>0</v>
      </c>
    </row>
    <row r="6" spans="1:10" ht="12.75">
      <c r="A6" s="17" t="s">
        <v>22</v>
      </c>
      <c r="B6" s="19">
        <f>2A!B6-2B!B6</f>
        <v>0</v>
      </c>
      <c r="C6" s="19">
        <f>2A!C6-2B!C6</f>
        <v>0</v>
      </c>
      <c r="D6" s="19">
        <f>2A!D6-2B!D6</f>
        <v>0</v>
      </c>
      <c r="E6" s="19">
        <f>2A!E6-2B!E6</f>
        <v>0</v>
      </c>
      <c r="F6" s="19">
        <f>2A!F6-2B!F6</f>
        <v>0</v>
      </c>
      <c r="G6" s="19">
        <f>2A!G6-2B!G6</f>
        <v>0</v>
      </c>
      <c r="H6" s="19">
        <f>2A!H6-2B!H6</f>
        <v>0</v>
      </c>
      <c r="I6" s="19">
        <f>2A!I6-2B!I6</f>
        <v>0</v>
      </c>
      <c r="J6" s="19">
        <f>2A!J6-2B!J6</f>
        <v>0</v>
      </c>
    </row>
    <row r="7" spans="1:10" ht="12.75">
      <c r="A7" s="17" t="s">
        <v>62</v>
      </c>
      <c r="B7" s="19">
        <f>2A!B7-2B!B7</f>
        <v>0</v>
      </c>
      <c r="C7" s="19">
        <f>2A!C7-2B!C7</f>
        <v>0</v>
      </c>
      <c r="D7" s="19">
        <f>2A!D7-2B!D7</f>
        <v>0</v>
      </c>
      <c r="E7" s="19">
        <f>2A!E7-2B!E7</f>
        <v>0</v>
      </c>
      <c r="F7" s="19">
        <f>2A!F7-2B!F7</f>
        <v>0</v>
      </c>
      <c r="G7" s="19">
        <f>2A!G7-2B!G7</f>
        <v>0</v>
      </c>
      <c r="H7" s="19">
        <f>2A!H7-2B!H7</f>
        <v>0</v>
      </c>
      <c r="I7" s="19">
        <f>2A!I7-2B!I7</f>
        <v>0</v>
      </c>
      <c r="J7" s="19">
        <f>2A!J7-2B!J7</f>
        <v>0</v>
      </c>
    </row>
    <row r="8" spans="1:10" ht="12.75">
      <c r="A8" s="17" t="s">
        <v>23</v>
      </c>
      <c r="B8" s="19">
        <f>2A!B8-2B!B8</f>
        <v>0</v>
      </c>
      <c r="C8" s="19">
        <f>2A!C8-2B!C8</f>
        <v>0</v>
      </c>
      <c r="D8" s="19">
        <f>2A!D8-2B!D8</f>
        <v>0</v>
      </c>
      <c r="E8" s="19">
        <f>2A!E8-2B!E8</f>
        <v>0</v>
      </c>
      <c r="F8" s="19">
        <f>2A!F8-2B!F8</f>
        <v>0</v>
      </c>
      <c r="G8" s="19">
        <f>2A!G8-2B!G8</f>
        <v>6228</v>
      </c>
      <c r="H8" s="19">
        <f>2A!H8-2B!H8</f>
        <v>28747</v>
      </c>
      <c r="I8" s="19">
        <f>2A!I8-2B!I8</f>
        <v>0</v>
      </c>
      <c r="J8" s="19">
        <f>2A!J8-2B!J8</f>
        <v>7067</v>
      </c>
    </row>
    <row r="9" spans="1:10" ht="12.75">
      <c r="A9" s="17" t="s">
        <v>24</v>
      </c>
      <c r="B9" s="19">
        <f>2A!B9-2B!B9</f>
        <v>0</v>
      </c>
      <c r="C9" s="19">
        <f>2A!C9-2B!C9</f>
        <v>0</v>
      </c>
      <c r="D9" s="19">
        <f>2A!D9-2B!D9</f>
        <v>0</v>
      </c>
      <c r="E9" s="19">
        <f>2A!E9-2B!E9</f>
        <v>0</v>
      </c>
      <c r="F9" s="19">
        <f>2A!F9-2B!F9</f>
        <v>0</v>
      </c>
      <c r="G9" s="19">
        <f>2A!G9-2B!G9</f>
        <v>0</v>
      </c>
      <c r="H9" s="19">
        <f>2A!H9-2B!H9</f>
        <v>0</v>
      </c>
      <c r="I9" s="19">
        <f>2A!I9-2B!I9</f>
        <v>0</v>
      </c>
      <c r="J9" s="19">
        <f>2A!J9-2B!J9</f>
        <v>2908</v>
      </c>
    </row>
    <row r="10" spans="1:10" ht="12.75">
      <c r="A10" s="17" t="s">
        <v>63</v>
      </c>
      <c r="B10" s="19">
        <f>2A!B10-2B!B10</f>
        <v>0</v>
      </c>
      <c r="C10" s="19">
        <f>2A!C10-2B!C10</f>
        <v>0</v>
      </c>
      <c r="D10" s="19">
        <f>2A!D10-2B!D10</f>
        <v>0</v>
      </c>
      <c r="E10" s="19">
        <f>2A!E10-2B!E10</f>
        <v>13492</v>
      </c>
      <c r="F10" s="19">
        <f>2A!F10-2B!F10</f>
        <v>100692</v>
      </c>
      <c r="G10" s="19">
        <f>2A!G10-2B!G10</f>
        <v>118468</v>
      </c>
      <c r="H10" s="19">
        <f>2A!H10-2B!H10</f>
        <v>0</v>
      </c>
      <c r="I10" s="19">
        <f>2A!I10-2B!I10</f>
        <v>622</v>
      </c>
      <c r="J10" s="19">
        <f>2A!J10-2B!J10</f>
        <v>0</v>
      </c>
    </row>
    <row r="11" spans="1:10" ht="12.75">
      <c r="A11" s="17" t="s">
        <v>26</v>
      </c>
      <c r="B11" s="19">
        <f>2A!B11-2B!B11</f>
        <v>0</v>
      </c>
      <c r="C11" s="19">
        <f>2A!C11-2B!C11</f>
        <v>0</v>
      </c>
      <c r="D11" s="19">
        <f>2A!D11-2B!D11</f>
        <v>0</v>
      </c>
      <c r="E11" s="19">
        <f>2A!E11-2B!E11</f>
        <v>0</v>
      </c>
      <c r="F11" s="19">
        <f>2A!F11-2B!F11</f>
        <v>0</v>
      </c>
      <c r="G11" s="19">
        <f>2A!G11-2B!G11</f>
        <v>0</v>
      </c>
      <c r="H11" s="19">
        <f>2A!H11-2B!H11</f>
        <v>0</v>
      </c>
      <c r="I11" s="19">
        <f>2A!I11-2B!I11</f>
        <v>0</v>
      </c>
      <c r="J11" s="19">
        <f>2A!J11-2B!J11</f>
        <v>0</v>
      </c>
    </row>
    <row r="12" spans="1:10" ht="12.75">
      <c r="A12" s="17" t="s">
        <v>27</v>
      </c>
      <c r="B12" s="19">
        <f>2A!B12-2B!B12</f>
        <v>0</v>
      </c>
      <c r="C12" s="19">
        <f>2A!C12-2B!C12</f>
        <v>2454</v>
      </c>
      <c r="D12" s="19">
        <f>2A!D12-2B!D12</f>
        <v>7804</v>
      </c>
      <c r="E12" s="19">
        <f>2A!E12-2B!E12</f>
        <v>169718</v>
      </c>
      <c r="F12" s="19">
        <f>2A!F12-2B!F12</f>
        <v>610458</v>
      </c>
      <c r="G12" s="19">
        <f>2A!G12-2B!G12</f>
        <v>1167303</v>
      </c>
      <c r="H12" s="19">
        <f>2A!H12-2B!H12</f>
        <v>936467</v>
      </c>
      <c r="I12" s="19">
        <f>2A!I12-2B!I12</f>
        <v>1212430</v>
      </c>
      <c r="J12" s="19">
        <f>2A!J12-2B!J12</f>
        <v>1644245</v>
      </c>
    </row>
    <row r="13" spans="1:10" ht="12.75">
      <c r="A13" s="17" t="s">
        <v>29</v>
      </c>
      <c r="B13" s="19">
        <f>2A!B13-2B!B13</f>
        <v>0</v>
      </c>
      <c r="C13" s="19">
        <f>2A!C13-2B!C13</f>
        <v>0</v>
      </c>
      <c r="D13" s="19">
        <f>2A!D13-2B!D13</f>
        <v>0</v>
      </c>
      <c r="E13" s="19">
        <f>2A!E13-2B!E13</f>
        <v>0</v>
      </c>
      <c r="F13" s="19">
        <f>2A!F13-2B!F13</f>
        <v>0</v>
      </c>
      <c r="G13" s="19">
        <f>2A!G13-2B!G13</f>
        <v>0</v>
      </c>
      <c r="H13" s="19">
        <f>2A!H13-2B!H13</f>
        <v>0</v>
      </c>
      <c r="I13" s="19">
        <f>2A!I13-2B!I13</f>
        <v>0</v>
      </c>
      <c r="J13" s="19">
        <f>2A!J13-2B!J13</f>
        <v>0</v>
      </c>
    </row>
    <row r="14" spans="1:10" ht="12.75">
      <c r="A14" s="17" t="s">
        <v>30</v>
      </c>
      <c r="B14" s="19">
        <f>2A!B14-2B!B14</f>
        <v>5317</v>
      </c>
      <c r="C14" s="19">
        <f>2A!C14-2B!C14</f>
        <v>11067</v>
      </c>
      <c r="D14" s="19">
        <f>2A!D14-2B!D14</f>
        <v>8963</v>
      </c>
      <c r="E14" s="19">
        <f>2A!E14-2B!E14</f>
        <v>14459</v>
      </c>
      <c r="F14" s="19">
        <f>2A!F14-2B!F14</f>
        <v>18567</v>
      </c>
      <c r="G14" s="19">
        <f>2A!G14-2B!G14</f>
        <v>12097</v>
      </c>
      <c r="H14" s="19">
        <f>2A!H14-2B!H14</f>
        <v>20905</v>
      </c>
      <c r="I14" s="19">
        <f>2A!I14-2B!I14</f>
        <v>9292</v>
      </c>
      <c r="J14" s="19">
        <f>2A!J14-2B!J14</f>
        <v>9138</v>
      </c>
    </row>
    <row r="15" spans="1:10" ht="12.75">
      <c r="A15" s="17" t="s">
        <v>31</v>
      </c>
      <c r="B15" s="19">
        <f>2A!B15-2B!B15</f>
        <v>0</v>
      </c>
      <c r="C15" s="19">
        <f>2A!C15-2B!C15</f>
        <v>0</v>
      </c>
      <c r="D15" s="19">
        <f>2A!D15-2B!D15</f>
        <v>0</v>
      </c>
      <c r="E15" s="19">
        <f>2A!E15-2B!E15</f>
        <v>0</v>
      </c>
      <c r="F15" s="19">
        <f>2A!F15-2B!F15</f>
        <v>31</v>
      </c>
      <c r="G15" s="19">
        <f>2A!G15-2B!G15</f>
        <v>1090</v>
      </c>
      <c r="H15" s="19">
        <f>2A!H15-2B!H15</f>
        <v>54</v>
      </c>
      <c r="I15" s="19">
        <f>2A!I15-2B!I15</f>
        <v>0</v>
      </c>
      <c r="J15" s="19">
        <f>2A!J15-2B!J15</f>
        <v>81</v>
      </c>
    </row>
    <row r="16" spans="1:10" ht="12.75">
      <c r="A16" s="17" t="s">
        <v>32</v>
      </c>
      <c r="B16" s="19">
        <f>2A!B16-2B!B16</f>
        <v>0</v>
      </c>
      <c r="C16" s="19">
        <f>2A!C16-2B!C16</f>
        <v>0</v>
      </c>
      <c r="D16" s="19">
        <f>2A!D16-2B!D16</f>
        <v>0</v>
      </c>
      <c r="E16" s="19">
        <f>2A!E16-2B!E16</f>
        <v>0</v>
      </c>
      <c r="F16" s="19">
        <f>2A!F16-2B!F16</f>
        <v>0</v>
      </c>
      <c r="G16" s="19">
        <f>2A!G16-2B!G16</f>
        <v>0</v>
      </c>
      <c r="H16" s="19">
        <f>2A!H16-2B!H16</f>
        <v>0</v>
      </c>
      <c r="I16" s="19">
        <f>2A!I16-2B!I16</f>
        <v>0</v>
      </c>
      <c r="J16" s="19">
        <f>2A!J16-2B!J16</f>
        <v>0</v>
      </c>
    </row>
    <row r="17" spans="1:10" ht="12.75">
      <c r="A17" s="17" t="s">
        <v>64</v>
      </c>
      <c r="B17" s="19">
        <f>2A!B17-2B!B17</f>
        <v>0</v>
      </c>
      <c r="C17" s="19">
        <f>2A!C17-2B!C17</f>
        <v>0</v>
      </c>
      <c r="D17" s="19">
        <f>2A!D17-2B!D17</f>
        <v>0</v>
      </c>
      <c r="E17" s="19">
        <f>2A!E17-2B!E17</f>
        <v>0</v>
      </c>
      <c r="F17" s="19">
        <f>2A!F17-2B!F17</f>
        <v>0</v>
      </c>
      <c r="G17" s="19">
        <f>2A!G17-2B!G17</f>
        <v>0</v>
      </c>
      <c r="H17" s="19">
        <f>2A!H17-2B!H17</f>
        <v>0</v>
      </c>
      <c r="I17" s="19">
        <f>2A!I17-2B!I17</f>
        <v>0</v>
      </c>
      <c r="J17" s="19">
        <f>2A!J17-2B!J17</f>
        <v>0</v>
      </c>
    </row>
    <row r="18" spans="1:10" ht="12.75">
      <c r="A18" s="17" t="s">
        <v>33</v>
      </c>
      <c r="B18" s="19">
        <f>2A!B18-2B!B18</f>
        <v>0</v>
      </c>
      <c r="C18" s="19">
        <f>2A!C18-2B!C18</f>
        <v>82</v>
      </c>
      <c r="D18" s="19">
        <f>2A!D18-2B!D18</f>
        <v>0</v>
      </c>
      <c r="E18" s="19">
        <f>2A!E18-2B!E18</f>
        <v>0</v>
      </c>
      <c r="F18" s="19">
        <f>2A!F18-2B!F18</f>
        <v>0</v>
      </c>
      <c r="G18" s="19">
        <f>2A!G18-2B!G18</f>
        <v>0</v>
      </c>
      <c r="H18" s="19">
        <f>2A!H18-2B!H18</f>
        <v>0</v>
      </c>
      <c r="I18" s="19">
        <f>2A!I18-2B!I18</f>
        <v>400</v>
      </c>
      <c r="J18" s="19">
        <f>2A!J18-2B!J18</f>
        <v>0</v>
      </c>
    </row>
    <row r="19" spans="1:10" ht="12.75">
      <c r="A19" s="17" t="s">
        <v>34</v>
      </c>
      <c r="B19" s="19">
        <f>2A!B19-2B!B19</f>
        <v>0</v>
      </c>
      <c r="C19" s="19">
        <f>2A!C19-2B!C19</f>
        <v>0</v>
      </c>
      <c r="D19" s="19">
        <f>2A!D19-2B!D19</f>
        <v>0</v>
      </c>
      <c r="E19" s="19">
        <f>2A!E19-2B!E19</f>
        <v>0</v>
      </c>
      <c r="F19" s="19">
        <f>2A!F19-2B!F19</f>
        <v>0</v>
      </c>
      <c r="G19" s="19">
        <f>2A!G19-2B!G19</f>
        <v>0</v>
      </c>
      <c r="H19" s="19">
        <f>2A!H19-2B!H19</f>
        <v>0</v>
      </c>
      <c r="I19" s="19">
        <f>2A!I19-2B!I19</f>
        <v>0</v>
      </c>
      <c r="J19" s="19">
        <f>2A!J19-2B!J19</f>
        <v>0</v>
      </c>
    </row>
    <row r="20" spans="1:10" ht="12.75">
      <c r="A20" s="17" t="s">
        <v>65</v>
      </c>
      <c r="B20" s="19">
        <f>2A!B20-2B!B20</f>
        <v>13413</v>
      </c>
      <c r="C20" s="19">
        <f>2A!C20-2B!C20</f>
        <v>16339</v>
      </c>
      <c r="D20" s="19">
        <f>2A!D20-2B!D20</f>
        <v>13460</v>
      </c>
      <c r="E20" s="19">
        <f>2A!E20-2B!E20</f>
        <v>0</v>
      </c>
      <c r="F20" s="19">
        <f>2A!F20-2B!F20</f>
        <v>0</v>
      </c>
      <c r="G20" s="19">
        <f>2A!G20-2B!G20</f>
        <v>0</v>
      </c>
      <c r="H20" s="19">
        <f>2A!H20-2B!H20</f>
        <v>0</v>
      </c>
      <c r="I20" s="19">
        <f>2A!I20-2B!I20</f>
        <v>0</v>
      </c>
      <c r="J20" s="19">
        <f>2A!J20-2B!J20</f>
        <v>0</v>
      </c>
    </row>
    <row r="21" spans="1:10" ht="12.75">
      <c r="A21" s="17" t="s">
        <v>35</v>
      </c>
      <c r="B21" s="19">
        <f>2A!B21-2B!B21</f>
        <v>0</v>
      </c>
      <c r="C21" s="19">
        <f>2A!C21-2B!C21</f>
        <v>0</v>
      </c>
      <c r="D21" s="19">
        <f>2A!D21-2B!D21</f>
        <v>0</v>
      </c>
      <c r="E21" s="19">
        <f>2A!E21-2B!E21</f>
        <v>0</v>
      </c>
      <c r="F21" s="19">
        <f>2A!F21-2B!F21</f>
        <v>17</v>
      </c>
      <c r="G21" s="19">
        <f>2A!G21-2B!G21</f>
        <v>0</v>
      </c>
      <c r="H21" s="19">
        <f>2A!H21-2B!H21</f>
        <v>0</v>
      </c>
      <c r="I21" s="19">
        <f>2A!I21-2B!I21</f>
        <v>0</v>
      </c>
      <c r="J21" s="19">
        <f>2A!J21-2B!J21</f>
        <v>0</v>
      </c>
    </row>
    <row r="22" spans="1:10" ht="12.75">
      <c r="A22" s="17" t="s">
        <v>36</v>
      </c>
      <c r="B22" s="19">
        <f>2A!B22-2B!B22</f>
        <v>0</v>
      </c>
      <c r="C22" s="19">
        <f>2A!C22-2B!C22</f>
        <v>11</v>
      </c>
      <c r="D22" s="19">
        <f>2A!D22-2B!D22</f>
        <v>1237</v>
      </c>
      <c r="E22" s="19">
        <f>2A!E22-2B!E22</f>
        <v>1637</v>
      </c>
      <c r="F22" s="19">
        <f>2A!F22-2B!F22</f>
        <v>2245</v>
      </c>
      <c r="G22" s="19">
        <f>2A!G22-2B!G22</f>
        <v>786</v>
      </c>
      <c r="H22" s="19">
        <f>2A!H22-2B!H22</f>
        <v>0</v>
      </c>
      <c r="I22" s="19">
        <f>2A!I22-2B!I22</f>
        <v>0</v>
      </c>
      <c r="J22" s="19">
        <f>2A!J22-2B!J22</f>
        <v>0</v>
      </c>
    </row>
    <row r="23" spans="1:10" ht="12.75">
      <c r="A23" s="17" t="s">
        <v>66</v>
      </c>
      <c r="B23" s="19">
        <f>2A!B23-2B!B23</f>
        <v>14</v>
      </c>
      <c r="C23" s="19">
        <f>2A!C23-2B!C23</f>
        <v>0</v>
      </c>
      <c r="D23" s="19">
        <f>2A!D23-2B!D23</f>
        <v>0</v>
      </c>
      <c r="E23" s="19">
        <f>2A!E23-2B!E23</f>
        <v>0</v>
      </c>
      <c r="F23" s="19">
        <f>2A!F23-2B!F23</f>
        <v>0</v>
      </c>
      <c r="G23" s="19">
        <f>2A!G23-2B!G23</f>
        <v>0</v>
      </c>
      <c r="H23" s="19">
        <f>2A!H23-2B!H23</f>
        <v>0</v>
      </c>
      <c r="I23" s="19">
        <f>2A!I23-2B!I23</f>
        <v>0</v>
      </c>
      <c r="J23" s="19">
        <f>2A!J23-2B!J23</f>
        <v>0</v>
      </c>
    </row>
    <row r="24" spans="1:10" ht="12.75">
      <c r="A24" s="17" t="s">
        <v>38</v>
      </c>
      <c r="B24" s="19">
        <f>2A!B24-2B!B24</f>
        <v>0</v>
      </c>
      <c r="C24" s="19">
        <f>2A!C24-2B!C24</f>
        <v>0</v>
      </c>
      <c r="D24" s="19">
        <f>2A!D24-2B!D24</f>
        <v>0</v>
      </c>
      <c r="E24" s="19">
        <f>2A!E24-2B!E24</f>
        <v>0</v>
      </c>
      <c r="F24" s="19">
        <f>2A!F24-2B!F24</f>
        <v>0</v>
      </c>
      <c r="G24" s="19">
        <f>2A!G24-2B!G24</f>
        <v>0</v>
      </c>
      <c r="H24" s="19">
        <f>2A!H24-2B!H24</f>
        <v>0</v>
      </c>
      <c r="I24" s="19">
        <f>2A!I24-2B!I24</f>
        <v>0</v>
      </c>
      <c r="J24" s="19">
        <f>2A!J24-2B!J24</f>
        <v>0</v>
      </c>
    </row>
    <row r="25" spans="1:10" ht="12.75">
      <c r="A25" s="17" t="s">
        <v>39</v>
      </c>
      <c r="B25" s="19">
        <f>2A!B25-2B!B25</f>
        <v>0</v>
      </c>
      <c r="C25" s="19">
        <f>2A!C25-2B!C25</f>
        <v>0</v>
      </c>
      <c r="D25" s="19">
        <f>2A!D25-2B!D25</f>
        <v>0</v>
      </c>
      <c r="E25" s="19">
        <f>2A!E25-2B!E25</f>
        <v>0</v>
      </c>
      <c r="F25" s="19">
        <f>2A!F25-2B!F25</f>
        <v>0</v>
      </c>
      <c r="G25" s="19">
        <f>2A!G25-2B!G25</f>
        <v>0</v>
      </c>
      <c r="H25" s="19">
        <f>2A!H25-2B!H25</f>
        <v>0</v>
      </c>
      <c r="I25" s="19">
        <f>2A!I25-2B!I25</f>
        <v>0</v>
      </c>
      <c r="J25" s="19">
        <f>2A!J25-2B!J25</f>
        <v>0</v>
      </c>
    </row>
    <row r="26" spans="1:10" ht="12.75">
      <c r="A26" s="17" t="s">
        <v>40</v>
      </c>
      <c r="B26" s="19">
        <f>2A!B26-2B!B26</f>
        <v>0</v>
      </c>
      <c r="C26" s="19">
        <f>2A!C26-2B!C26</f>
        <v>0</v>
      </c>
      <c r="D26" s="19">
        <f>2A!D26-2B!D26</f>
        <v>0</v>
      </c>
      <c r="E26" s="19">
        <f>2A!E26-2B!E26</f>
        <v>0</v>
      </c>
      <c r="F26" s="19">
        <f>2A!F26-2B!F26</f>
        <v>13681</v>
      </c>
      <c r="G26" s="19">
        <f>2A!G26-2B!G26</f>
        <v>21074</v>
      </c>
      <c r="H26" s="19">
        <f>2A!H26-2B!H26</f>
        <v>22741</v>
      </c>
      <c r="I26" s="19">
        <f>2A!I26-2B!I26</f>
        <v>3453</v>
      </c>
      <c r="J26" s="19">
        <f>2A!J26-2B!J26</f>
        <v>0</v>
      </c>
    </row>
    <row r="27" spans="1:10" ht="12.75">
      <c r="A27" s="17" t="s">
        <v>41</v>
      </c>
      <c r="B27" s="19">
        <f>2A!B27-2B!B27</f>
        <v>487493</v>
      </c>
      <c r="C27" s="19">
        <f>2A!C27-2B!C27</f>
        <v>549749</v>
      </c>
      <c r="D27" s="19">
        <f>2A!D27-2B!D27</f>
        <v>719480</v>
      </c>
      <c r="E27" s="19">
        <f>2A!E27-2B!E27</f>
        <v>989521</v>
      </c>
      <c r="F27" s="19">
        <f>2A!F27-2B!F27</f>
        <v>1357129</v>
      </c>
      <c r="G27" s="19">
        <f>2A!G27-2B!G27</f>
        <v>2053565</v>
      </c>
      <c r="H27" s="19">
        <f>2A!H27-2B!H27</f>
        <v>2721892</v>
      </c>
      <c r="I27" s="19">
        <f>2A!I27-2B!I27</f>
        <v>3154609</v>
      </c>
      <c r="J27" s="19">
        <f>2A!J27-2B!J27</f>
        <v>3801932</v>
      </c>
    </row>
    <row r="28" spans="1:10" ht="12.75">
      <c r="A28" s="17" t="s">
        <v>67</v>
      </c>
      <c r="B28" s="19">
        <f>2A!B28-2B!B28</f>
        <v>0</v>
      </c>
      <c r="C28" s="19">
        <f>2A!C28-2B!C28</f>
        <v>0</v>
      </c>
      <c r="D28" s="19">
        <f>2A!D28-2B!D28</f>
        <v>0</v>
      </c>
      <c r="E28" s="19">
        <f>2A!E28-2B!E28</f>
        <v>0</v>
      </c>
      <c r="F28" s="19">
        <f>2A!F28-2B!F28</f>
        <v>0</v>
      </c>
      <c r="G28" s="19">
        <f>2A!G28-2B!G28</f>
        <v>0</v>
      </c>
      <c r="H28" s="19">
        <f>2A!H28-2B!H28</f>
        <v>0</v>
      </c>
      <c r="I28" s="19">
        <f>2A!I28-2B!I28</f>
        <v>0</v>
      </c>
      <c r="J28" s="19">
        <f>2A!J28-2B!J28</f>
        <v>0</v>
      </c>
    </row>
    <row r="29" spans="1:10" ht="12.75">
      <c r="A29" s="17" t="s">
        <v>42</v>
      </c>
      <c r="B29" s="19">
        <f>2A!B29-2B!B29</f>
        <v>0</v>
      </c>
      <c r="C29" s="19">
        <f>2A!C29-2B!C29</f>
        <v>0</v>
      </c>
      <c r="D29" s="19">
        <f>2A!D29-2B!D29</f>
        <v>0</v>
      </c>
      <c r="E29" s="19">
        <f>2A!E29-2B!E29</f>
        <v>0</v>
      </c>
      <c r="F29" s="19">
        <f>2A!F29-2B!F29</f>
        <v>64</v>
      </c>
      <c r="G29" s="19">
        <f>2A!G29-2B!G29</f>
        <v>9</v>
      </c>
      <c r="H29" s="19">
        <f>2A!H29-2B!H29</f>
        <v>0</v>
      </c>
      <c r="I29" s="19">
        <f>2A!I29-2B!I29</f>
        <v>0</v>
      </c>
      <c r="J29" s="19">
        <f>2A!J29-2B!J29</f>
        <v>0</v>
      </c>
    </row>
    <row r="30" spans="1:10" ht="12.75">
      <c r="A30" s="17" t="s">
        <v>43</v>
      </c>
      <c r="B30" s="19">
        <f>2A!B30-2B!B30</f>
        <v>0</v>
      </c>
      <c r="C30" s="19">
        <f>2A!C30-2B!C30</f>
        <v>0</v>
      </c>
      <c r="D30" s="19">
        <f>2A!D30-2B!D30</f>
        <v>0</v>
      </c>
      <c r="E30" s="19">
        <f>2A!E30-2B!E30</f>
        <v>0</v>
      </c>
      <c r="F30" s="19">
        <f>2A!F30-2B!F30</f>
        <v>0</v>
      </c>
      <c r="G30" s="19">
        <f>2A!G30-2B!G30</f>
        <v>0</v>
      </c>
      <c r="H30" s="19">
        <f>2A!H30-2B!H30</f>
        <v>0</v>
      </c>
      <c r="I30" s="19">
        <f>2A!I30-2B!I30</f>
        <v>0</v>
      </c>
      <c r="J30" s="19">
        <f>2A!J30-2B!J30</f>
        <v>0</v>
      </c>
    </row>
    <row r="31" spans="1:10" ht="12.75">
      <c r="A31" s="17" t="s">
        <v>44</v>
      </c>
      <c r="B31" s="19">
        <f>2A!B31-2B!B31</f>
        <v>0</v>
      </c>
      <c r="C31" s="19">
        <f>2A!C31-2B!C31</f>
        <v>0</v>
      </c>
      <c r="D31" s="19">
        <f>2A!D31-2B!D31</f>
        <v>0</v>
      </c>
      <c r="E31" s="19">
        <f>2A!E31-2B!E31</f>
        <v>0</v>
      </c>
      <c r="F31" s="19">
        <f>2A!F31-2B!F31</f>
        <v>0</v>
      </c>
      <c r="G31" s="19">
        <f>2A!G31-2B!G31</f>
        <v>0</v>
      </c>
      <c r="H31" s="19">
        <f>2A!H31-2B!H31</f>
        <v>0</v>
      </c>
      <c r="I31" s="19">
        <f>2A!I31-2B!I31</f>
        <v>0</v>
      </c>
      <c r="J31" s="19">
        <f>2A!J31-2B!J31</f>
        <v>0</v>
      </c>
    </row>
    <row r="32" spans="1:10" ht="12.75">
      <c r="A32" s="17" t="s">
        <v>68</v>
      </c>
      <c r="B32" s="19">
        <f>2A!B32-2B!B32</f>
        <v>2904274</v>
      </c>
      <c r="C32" s="19">
        <f>2A!C32-2B!C32</f>
        <v>2975965</v>
      </c>
      <c r="D32" s="19">
        <f>2A!D32-2B!D32</f>
        <v>2943408</v>
      </c>
      <c r="E32" s="19">
        <f>2A!E32-2B!E32</f>
        <v>3255135</v>
      </c>
      <c r="F32" s="19">
        <f>2A!F32-2B!F32</f>
        <v>1482399</v>
      </c>
      <c r="G32" s="19">
        <f>2A!G32-2B!G32</f>
        <v>1924</v>
      </c>
      <c r="H32" s="19">
        <f>2A!H32-2B!H32</f>
        <v>0</v>
      </c>
      <c r="I32" s="19">
        <f>2A!I32-2B!I32</f>
        <v>0</v>
      </c>
      <c r="J32" s="19">
        <f>2A!J32-2B!J32</f>
        <v>0</v>
      </c>
    </row>
    <row r="33" spans="1:10" ht="12.75">
      <c r="A33" s="17" t="s">
        <v>69</v>
      </c>
      <c r="B33" s="19">
        <f>2A!B33-2B!B33</f>
        <v>0</v>
      </c>
      <c r="C33" s="19">
        <f>2A!C33-2B!C33</f>
        <v>0</v>
      </c>
      <c r="D33" s="19">
        <f>2A!D33-2B!D33</f>
        <v>0</v>
      </c>
      <c r="E33" s="19">
        <f>2A!E33-2B!E33</f>
        <v>0</v>
      </c>
      <c r="F33" s="19">
        <f>2A!F33-2B!F33</f>
        <v>0</v>
      </c>
      <c r="G33" s="19">
        <f>2A!G33-2B!G33</f>
        <v>0</v>
      </c>
      <c r="H33" s="19">
        <f>2A!H33-2B!H33</f>
        <v>0</v>
      </c>
      <c r="I33" s="19">
        <f>2A!I33-2B!I33</f>
        <v>0</v>
      </c>
      <c r="J33" s="19">
        <f>2A!J33-2B!J33</f>
        <v>0</v>
      </c>
    </row>
    <row r="34" spans="1:10" ht="12.75">
      <c r="A34" s="17" t="s">
        <v>70</v>
      </c>
      <c r="B34" s="19">
        <f>2A!B34-2B!B34</f>
        <v>0</v>
      </c>
      <c r="C34" s="19">
        <f>2A!C34-2B!C34</f>
        <v>0</v>
      </c>
      <c r="D34" s="19">
        <f>2A!D34-2B!D34</f>
        <v>0</v>
      </c>
      <c r="E34" s="19">
        <f>2A!E34-2B!E34</f>
        <v>0</v>
      </c>
      <c r="F34" s="19">
        <f>2A!F34-2B!F34</f>
        <v>17115</v>
      </c>
      <c r="G34" s="19">
        <f>2A!G34-2B!G34</f>
        <v>384893</v>
      </c>
      <c r="H34" s="19">
        <f>2A!H34-2B!H34</f>
        <v>937034</v>
      </c>
      <c r="I34" s="19">
        <f>2A!I34-2B!I34</f>
        <v>0</v>
      </c>
      <c r="J34" s="19">
        <f>2A!J34-2B!J34</f>
        <v>0</v>
      </c>
    </row>
    <row r="35" spans="1:10" ht="12.75">
      <c r="A35" s="17" t="s">
        <v>46</v>
      </c>
      <c r="B35" s="19">
        <f>2A!B35-2B!B35</f>
        <v>0</v>
      </c>
      <c r="C35" s="19">
        <f>2A!C35-2B!C35</f>
        <v>0</v>
      </c>
      <c r="D35" s="19">
        <f>2A!D35-2B!D35</f>
        <v>0</v>
      </c>
      <c r="E35" s="19">
        <f>2A!E35-2B!E35</f>
        <v>0</v>
      </c>
      <c r="F35" s="19">
        <f>2A!F35-2B!F35</f>
        <v>0</v>
      </c>
      <c r="G35" s="19">
        <f>2A!G35-2B!G35</f>
        <v>76</v>
      </c>
      <c r="H35" s="19">
        <f>2A!H35-2B!H35</f>
        <v>1573</v>
      </c>
      <c r="I35" s="19">
        <f>2A!I35-2B!I35</f>
        <v>0</v>
      </c>
      <c r="J35" s="19">
        <f>2A!J35-2B!J35</f>
        <v>5393</v>
      </c>
    </row>
    <row r="36" ht="12.75">
      <c r="J36" s="36"/>
    </row>
    <row r="40" spans="2:10" ht="12.75">
      <c r="B40" s="19"/>
      <c r="C40" s="19"/>
      <c r="D40" s="19"/>
      <c r="E40" s="19"/>
      <c r="F40" s="19"/>
      <c r="G40" s="19"/>
      <c r="H40" s="19"/>
      <c r="I40" s="19"/>
      <c r="J40" s="19"/>
    </row>
    <row r="41" spans="2:10" ht="12.75">
      <c r="B41" s="19"/>
      <c r="C41" s="19"/>
      <c r="D41" s="19"/>
      <c r="E41" s="19"/>
      <c r="F41" s="19"/>
      <c r="G41" s="19"/>
      <c r="H41" s="19"/>
      <c r="I41" s="19"/>
      <c r="J41" s="19"/>
    </row>
    <row r="42" spans="2:10" ht="12.75">
      <c r="B42" s="19"/>
      <c r="C42" s="19"/>
      <c r="D42" s="19"/>
      <c r="E42" s="19"/>
      <c r="F42" s="19"/>
      <c r="G42" s="19"/>
      <c r="H42" s="19"/>
      <c r="I42" s="19"/>
      <c r="J42" s="19"/>
    </row>
    <row r="43" spans="2:10" ht="12.75">
      <c r="B43" s="19"/>
      <c r="C43" s="19"/>
      <c r="D43" s="19"/>
      <c r="E43" s="19"/>
      <c r="F43" s="19"/>
      <c r="G43" s="19"/>
      <c r="H43" s="19"/>
      <c r="I43" s="19"/>
      <c r="J43" s="19"/>
    </row>
    <row r="44" spans="2:10" ht="12.75">
      <c r="B44" s="19"/>
      <c r="C44" s="19"/>
      <c r="D44" s="19"/>
      <c r="E44" s="19"/>
      <c r="F44" s="19"/>
      <c r="G44" s="19"/>
      <c r="H44" s="19"/>
      <c r="I44" s="19"/>
      <c r="J44" s="19"/>
    </row>
    <row r="45" spans="2:10" ht="12.75">
      <c r="B45" s="19"/>
      <c r="C45" s="19"/>
      <c r="D45" s="19"/>
      <c r="E45" s="19"/>
      <c r="F45" s="19"/>
      <c r="G45" s="19"/>
      <c r="H45" s="19"/>
      <c r="I45" s="19"/>
      <c r="J45" s="19"/>
    </row>
    <row r="46" spans="2:10" ht="12.75">
      <c r="B46" s="19"/>
      <c r="C46" s="19"/>
      <c r="D46" s="19"/>
      <c r="E46" s="19"/>
      <c r="F46" s="19"/>
      <c r="G46" s="19"/>
      <c r="H46" s="19"/>
      <c r="I46" s="19"/>
      <c r="J46" s="19"/>
    </row>
    <row r="47" spans="2:10" ht="12.75">
      <c r="B47" s="19"/>
      <c r="C47" s="19"/>
      <c r="D47" s="19"/>
      <c r="E47" s="19"/>
      <c r="F47" s="19"/>
      <c r="G47" s="19"/>
      <c r="H47" s="19"/>
      <c r="I47" s="19"/>
      <c r="J47" s="19"/>
    </row>
    <row r="48" spans="2:10" ht="12.75">
      <c r="B48" s="19"/>
      <c r="C48" s="19"/>
      <c r="D48" s="19"/>
      <c r="E48" s="19"/>
      <c r="F48" s="19"/>
      <c r="G48" s="19"/>
      <c r="H48" s="19"/>
      <c r="I48" s="19"/>
      <c r="J48" s="19"/>
    </row>
    <row r="49" spans="2:10" ht="12.75">
      <c r="B49" s="19"/>
      <c r="C49" s="19"/>
      <c r="D49" s="19"/>
      <c r="E49" s="19"/>
      <c r="F49" s="19"/>
      <c r="G49" s="19"/>
      <c r="H49" s="19"/>
      <c r="I49" s="19"/>
      <c r="J49" s="19"/>
    </row>
    <row r="50" spans="2:10" ht="12.75">
      <c r="B50" s="19"/>
      <c r="C50" s="19"/>
      <c r="D50" s="19"/>
      <c r="E50" s="19"/>
      <c r="F50" s="19"/>
      <c r="G50" s="19"/>
      <c r="H50" s="19"/>
      <c r="I50" s="19"/>
      <c r="J50" s="19"/>
    </row>
    <row r="51" spans="2:10" ht="12.75">
      <c r="B51" s="19"/>
      <c r="C51" s="19"/>
      <c r="D51" s="19"/>
      <c r="E51" s="19"/>
      <c r="F51" s="19"/>
      <c r="G51" s="19"/>
      <c r="H51" s="19"/>
      <c r="I51" s="19"/>
      <c r="J51" s="19"/>
    </row>
    <row r="52" spans="2:10" ht="12.75">
      <c r="B52" s="19"/>
      <c r="C52" s="19"/>
      <c r="D52" s="19"/>
      <c r="E52" s="19"/>
      <c r="F52" s="19"/>
      <c r="G52" s="19"/>
      <c r="H52" s="19"/>
      <c r="I52" s="19"/>
      <c r="J52" s="19"/>
    </row>
    <row r="53" spans="2:10" ht="12.75">
      <c r="B53" s="19"/>
      <c r="C53" s="19"/>
      <c r="D53" s="19"/>
      <c r="E53" s="19"/>
      <c r="F53" s="19"/>
      <c r="G53" s="19"/>
      <c r="H53" s="19"/>
      <c r="I53" s="19"/>
      <c r="J53" s="19"/>
    </row>
    <row r="54" spans="2:10" ht="12.75">
      <c r="B54" s="19"/>
      <c r="C54" s="19"/>
      <c r="D54" s="19"/>
      <c r="E54" s="19"/>
      <c r="F54" s="19"/>
      <c r="G54" s="19"/>
      <c r="H54" s="19"/>
      <c r="I54" s="19"/>
      <c r="J54" s="19"/>
    </row>
    <row r="55" spans="2:10" ht="12.75">
      <c r="B55" s="19"/>
      <c r="C55" s="19"/>
      <c r="D55" s="19"/>
      <c r="E55" s="19"/>
      <c r="F55" s="19"/>
      <c r="G55" s="19"/>
      <c r="H55" s="19"/>
      <c r="I55" s="19"/>
      <c r="J55" s="19"/>
    </row>
    <row r="56" spans="2:10" ht="12.75">
      <c r="B56" s="19"/>
      <c r="C56" s="19"/>
      <c r="D56" s="19"/>
      <c r="E56" s="19"/>
      <c r="F56" s="19"/>
      <c r="G56" s="19"/>
      <c r="H56" s="19"/>
      <c r="I56" s="19"/>
      <c r="J56" s="19"/>
    </row>
    <row r="57" spans="2:10" ht="12.75">
      <c r="B57" s="19"/>
      <c r="C57" s="19"/>
      <c r="D57" s="19"/>
      <c r="E57" s="19"/>
      <c r="F57" s="19"/>
      <c r="G57" s="19"/>
      <c r="H57" s="19"/>
      <c r="I57" s="19"/>
      <c r="J57" s="19"/>
    </row>
    <row r="58" spans="2:10" ht="12.75">
      <c r="B58" s="19"/>
      <c r="C58" s="19"/>
      <c r="D58" s="19"/>
      <c r="E58" s="19"/>
      <c r="F58" s="19"/>
      <c r="G58" s="19"/>
      <c r="H58" s="19"/>
      <c r="I58" s="19"/>
      <c r="J58" s="19"/>
    </row>
    <row r="59" spans="2:10" ht="12.75">
      <c r="B59" s="19"/>
      <c r="C59" s="19"/>
      <c r="D59" s="19"/>
      <c r="E59" s="19"/>
      <c r="F59" s="19"/>
      <c r="G59" s="19"/>
      <c r="H59" s="19"/>
      <c r="I59" s="19"/>
      <c r="J59" s="19"/>
    </row>
    <row r="60" spans="2:10" ht="12.75">
      <c r="B60" s="19"/>
      <c r="C60" s="19"/>
      <c r="D60" s="19"/>
      <c r="E60" s="19"/>
      <c r="F60" s="19"/>
      <c r="G60" s="19"/>
      <c r="H60" s="19"/>
      <c r="I60" s="19"/>
      <c r="J60" s="19"/>
    </row>
    <row r="61" spans="2:10" ht="12.75">
      <c r="B61" s="19"/>
      <c r="C61" s="19"/>
      <c r="D61" s="19"/>
      <c r="E61" s="19"/>
      <c r="F61" s="19"/>
      <c r="G61" s="19"/>
      <c r="H61" s="19"/>
      <c r="I61" s="19"/>
      <c r="J61" s="19"/>
    </row>
    <row r="62" spans="2:10" ht="12.75">
      <c r="B62" s="19"/>
      <c r="C62" s="19"/>
      <c r="D62" s="19"/>
      <c r="E62" s="19"/>
      <c r="F62" s="19"/>
      <c r="G62" s="19"/>
      <c r="H62" s="19"/>
      <c r="I62" s="19"/>
      <c r="J62" s="19"/>
    </row>
    <row r="63" spans="2:10" ht="12.75">
      <c r="B63" s="19"/>
      <c r="C63" s="19"/>
      <c r="D63" s="19"/>
      <c r="E63" s="19"/>
      <c r="F63" s="19"/>
      <c r="G63" s="19"/>
      <c r="H63" s="19"/>
      <c r="I63" s="19"/>
      <c r="J63" s="19"/>
    </row>
    <row r="64" spans="2:10" ht="12.75">
      <c r="B64" s="19"/>
      <c r="C64" s="19"/>
      <c r="D64" s="19"/>
      <c r="E64" s="19"/>
      <c r="F64" s="19"/>
      <c r="G64" s="19"/>
      <c r="H64" s="19"/>
      <c r="I64" s="19"/>
      <c r="J64" s="19"/>
    </row>
    <row r="65" spans="2:10" ht="12.75">
      <c r="B65" s="19"/>
      <c r="C65" s="19"/>
      <c r="D65" s="19"/>
      <c r="E65" s="19"/>
      <c r="F65" s="19"/>
      <c r="G65" s="19"/>
      <c r="H65" s="19"/>
      <c r="I65" s="19"/>
      <c r="J65" s="19"/>
    </row>
    <row r="66" spans="2:10" ht="12.75">
      <c r="B66" s="19"/>
      <c r="C66" s="19"/>
      <c r="D66" s="19"/>
      <c r="E66" s="19"/>
      <c r="F66" s="19"/>
      <c r="G66" s="19"/>
      <c r="H66" s="19"/>
      <c r="I66" s="19"/>
      <c r="J66" s="19"/>
    </row>
    <row r="67" spans="2:10" ht="12.75">
      <c r="B67" s="19"/>
      <c r="C67" s="19"/>
      <c r="D67" s="19"/>
      <c r="E67" s="19"/>
      <c r="F67" s="19"/>
      <c r="G67" s="19"/>
      <c r="H67" s="19"/>
      <c r="I67" s="19"/>
      <c r="J67" s="19"/>
    </row>
    <row r="68" spans="2:10" ht="12.75">
      <c r="B68" s="19"/>
      <c r="C68" s="19"/>
      <c r="D68" s="19"/>
      <c r="E68" s="19"/>
      <c r="F68" s="19"/>
      <c r="G68" s="19"/>
      <c r="H68" s="19"/>
      <c r="I68" s="19"/>
      <c r="J68" s="19"/>
    </row>
    <row r="69" spans="2:10" ht="12.75">
      <c r="B69" s="19"/>
      <c r="C69" s="19"/>
      <c r="D69" s="19"/>
      <c r="E69" s="19"/>
      <c r="F69" s="19"/>
      <c r="G69" s="19"/>
      <c r="H69" s="19"/>
      <c r="I69" s="19"/>
      <c r="J69" s="19"/>
    </row>
    <row r="70" spans="2:10" ht="12.75">
      <c r="B70" s="19"/>
      <c r="C70" s="19"/>
      <c r="D70" s="19"/>
      <c r="E70" s="19"/>
      <c r="F70" s="19"/>
      <c r="G70" s="19"/>
      <c r="H70" s="19"/>
      <c r="I70" s="19"/>
      <c r="J70" s="19"/>
    </row>
    <row r="71" spans="2:10" ht="12.75">
      <c r="B71" s="19"/>
      <c r="C71" s="19"/>
      <c r="D71" s="19"/>
      <c r="E71" s="19"/>
      <c r="F71" s="19"/>
      <c r="G71" s="19"/>
      <c r="H71" s="19"/>
      <c r="I71" s="19"/>
      <c r="J71" s="19"/>
    </row>
    <row r="72" spans="2:10" ht="12.75">
      <c r="B72" s="19"/>
      <c r="C72" s="19"/>
      <c r="D72" s="19"/>
      <c r="E72" s="19"/>
      <c r="F72" s="19"/>
      <c r="G72" s="19"/>
      <c r="H72" s="19"/>
      <c r="I72" s="19"/>
      <c r="J72" s="19"/>
    </row>
    <row r="73" spans="2:10" ht="12.75">
      <c r="B73" s="19"/>
      <c r="C73" s="19"/>
      <c r="D73" s="19"/>
      <c r="E73" s="19"/>
      <c r="F73" s="19"/>
      <c r="G73" s="19"/>
      <c r="H73" s="19"/>
      <c r="I73" s="19"/>
      <c r="J73" s="19"/>
    </row>
    <row r="74" spans="2:10" ht="12.75">
      <c r="B74" s="19"/>
      <c r="C74" s="19"/>
      <c r="D74" s="19"/>
      <c r="E74" s="19"/>
      <c r="F74" s="19"/>
      <c r="G74" s="19"/>
      <c r="H74" s="19"/>
      <c r="I74" s="19"/>
      <c r="J74" s="19"/>
    </row>
    <row r="75" spans="2:10" ht="12.75">
      <c r="B75" s="19"/>
      <c r="C75" s="19"/>
      <c r="D75" s="19"/>
      <c r="E75" s="19"/>
      <c r="F75" s="19"/>
      <c r="G75" s="19"/>
      <c r="H75" s="19"/>
      <c r="I75" s="19"/>
      <c r="J75" s="19"/>
    </row>
    <row r="76" spans="2:10" ht="12.75">
      <c r="B76" s="19"/>
      <c r="C76" s="19"/>
      <c r="D76" s="19"/>
      <c r="E76" s="19"/>
      <c r="F76" s="19"/>
      <c r="G76" s="19"/>
      <c r="H76" s="19"/>
      <c r="I76" s="19"/>
      <c r="J76" s="19"/>
    </row>
    <row r="77" spans="2:10" ht="12.75">
      <c r="B77" s="19"/>
      <c r="C77" s="19"/>
      <c r="D77" s="19"/>
      <c r="E77" s="19"/>
      <c r="F77" s="19"/>
      <c r="G77" s="19"/>
      <c r="H77" s="19"/>
      <c r="I77" s="19"/>
      <c r="J77" s="19"/>
    </row>
    <row r="78" spans="2:10" ht="12.75">
      <c r="B78" s="19"/>
      <c r="C78" s="19"/>
      <c r="D78" s="19"/>
      <c r="E78" s="19"/>
      <c r="F78" s="19"/>
      <c r="G78" s="19"/>
      <c r="H78" s="19"/>
      <c r="I78" s="19"/>
      <c r="J78" s="19"/>
    </row>
    <row r="79" spans="2:10" ht="12.75">
      <c r="B79" s="19"/>
      <c r="C79" s="19"/>
      <c r="D79" s="19"/>
      <c r="E79" s="19"/>
      <c r="F79" s="19"/>
      <c r="G79" s="19"/>
      <c r="H79" s="19"/>
      <c r="I79" s="19"/>
      <c r="J79" s="19"/>
    </row>
  </sheetData>
  <sheetProtection/>
  <mergeCells count="2">
    <mergeCell ref="A1:J1"/>
    <mergeCell ref="A2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1"/>
  <sheetViews>
    <sheetView zoomScalePageLayoutView="0" workbookViewId="0" topLeftCell="A1">
      <selection activeCell="A1" sqref="A1:G1"/>
    </sheetView>
  </sheetViews>
  <sheetFormatPr defaultColWidth="9.140625" defaultRowHeight="18" customHeight="1"/>
  <cols>
    <col min="1" max="2" width="28.8515625" style="0" bestFit="1" customWidth="1"/>
    <col min="3" max="3" width="37.7109375" style="0" bestFit="1" customWidth="1"/>
    <col min="4" max="4" width="11.00390625" style="33" bestFit="1" customWidth="1"/>
    <col min="5" max="5" width="13.57421875" style="33" bestFit="1" customWidth="1"/>
    <col min="6" max="6" width="11.00390625" style="33" bestFit="1" customWidth="1"/>
    <col min="7" max="7" width="20.7109375" style="38" bestFit="1" customWidth="1"/>
  </cols>
  <sheetData>
    <row r="1" spans="1:7" s="1" customFormat="1" ht="18" customHeight="1">
      <c r="A1" s="223" t="s">
        <v>181</v>
      </c>
      <c r="B1" s="223"/>
      <c r="C1" s="223"/>
      <c r="D1" s="223"/>
      <c r="E1" s="223"/>
      <c r="F1" s="223"/>
      <c r="G1" s="223"/>
    </row>
    <row r="2" spans="1:7" s="1" customFormat="1" ht="18" customHeight="1">
      <c r="A2" s="223" t="s">
        <v>390</v>
      </c>
      <c r="B2" s="223"/>
      <c r="C2" s="223"/>
      <c r="D2" s="223"/>
      <c r="E2" s="223"/>
      <c r="F2" s="223"/>
      <c r="G2" s="223"/>
    </row>
    <row r="3" spans="4:7" s="1" customFormat="1" ht="18" customHeight="1">
      <c r="D3" s="30"/>
      <c r="E3" s="30"/>
      <c r="F3" s="30"/>
      <c r="G3" s="37"/>
    </row>
    <row r="4" spans="1:7" s="1" customFormat="1" ht="18" customHeight="1">
      <c r="A4" s="2" t="s">
        <v>71</v>
      </c>
      <c r="B4" s="2" t="s">
        <v>72</v>
      </c>
      <c r="C4" s="2" t="s">
        <v>73</v>
      </c>
      <c r="D4" s="34" t="s">
        <v>74</v>
      </c>
      <c r="E4" s="34" t="s">
        <v>409</v>
      </c>
      <c r="F4" s="34" t="s">
        <v>410</v>
      </c>
      <c r="G4" s="39" t="s">
        <v>377</v>
      </c>
    </row>
    <row r="5" spans="1:7" s="1" customFormat="1" ht="18" customHeight="1">
      <c r="A5" s="12" t="s">
        <v>76</v>
      </c>
      <c r="B5" s="12" t="s">
        <v>77</v>
      </c>
      <c r="C5" s="12" t="s">
        <v>79</v>
      </c>
      <c r="D5" s="32">
        <v>88465</v>
      </c>
      <c r="E5" s="32">
        <v>2779125</v>
      </c>
      <c r="F5" s="32">
        <v>0</v>
      </c>
      <c r="G5" s="40" t="s">
        <v>378</v>
      </c>
    </row>
    <row r="6" spans="1:7" s="1" customFormat="1" ht="18" customHeight="1">
      <c r="A6" s="12" t="s">
        <v>76</v>
      </c>
      <c r="B6" s="12" t="s">
        <v>77</v>
      </c>
      <c r="C6" s="12" t="s">
        <v>41</v>
      </c>
      <c r="D6" s="32">
        <v>4548</v>
      </c>
      <c r="E6" s="32">
        <v>0</v>
      </c>
      <c r="F6" s="32">
        <v>0</v>
      </c>
      <c r="G6" s="40" t="s">
        <v>379</v>
      </c>
    </row>
    <row r="7" spans="1:7" s="1" customFormat="1" ht="18" customHeight="1">
      <c r="A7" s="12" t="s">
        <v>76</v>
      </c>
      <c r="B7" s="12" t="s">
        <v>80</v>
      </c>
      <c r="C7" s="12" t="s">
        <v>81</v>
      </c>
      <c r="D7" s="32">
        <v>50516</v>
      </c>
      <c r="E7" s="32">
        <v>1222763</v>
      </c>
      <c r="F7" s="32">
        <v>0</v>
      </c>
      <c r="G7" s="40" t="s">
        <v>378</v>
      </c>
    </row>
    <row r="8" spans="1:7" s="1" customFormat="1" ht="18" customHeight="1">
      <c r="A8" s="12" t="s">
        <v>76</v>
      </c>
      <c r="B8" s="12" t="s">
        <v>82</v>
      </c>
      <c r="C8" s="12" t="s">
        <v>84</v>
      </c>
      <c r="D8" s="32">
        <v>7570</v>
      </c>
      <c r="E8" s="32">
        <v>11773</v>
      </c>
      <c r="F8" s="32">
        <v>0</v>
      </c>
      <c r="G8" s="40" t="s">
        <v>378</v>
      </c>
    </row>
    <row r="9" spans="1:7" s="1" customFormat="1" ht="18" customHeight="1">
      <c r="A9" s="12" t="s">
        <v>76</v>
      </c>
      <c r="B9" s="12" t="s">
        <v>86</v>
      </c>
      <c r="C9" s="12" t="s">
        <v>88</v>
      </c>
      <c r="D9" s="32">
        <v>2981</v>
      </c>
      <c r="E9" s="32">
        <v>304920</v>
      </c>
      <c r="F9" s="32">
        <v>0</v>
      </c>
      <c r="G9" s="40" t="s">
        <v>378</v>
      </c>
    </row>
    <row r="10" spans="1:7" s="1" customFormat="1" ht="18" customHeight="1">
      <c r="A10" s="12" t="s">
        <v>89</v>
      </c>
      <c r="B10" s="12" t="s">
        <v>90</v>
      </c>
      <c r="C10" s="12" t="s">
        <v>91</v>
      </c>
      <c r="D10" s="32">
        <v>300</v>
      </c>
      <c r="E10" s="32">
        <v>650</v>
      </c>
      <c r="F10" s="32">
        <v>0</v>
      </c>
      <c r="G10" s="40" t="s">
        <v>378</v>
      </c>
    </row>
    <row r="11" spans="1:7" s="1" customFormat="1" ht="18" customHeight="1">
      <c r="A11" s="12" t="s">
        <v>89</v>
      </c>
      <c r="B11" s="12" t="s">
        <v>92</v>
      </c>
      <c r="C11" s="12" t="s">
        <v>27</v>
      </c>
      <c r="D11" s="32">
        <v>15580</v>
      </c>
      <c r="E11" s="32">
        <v>14986</v>
      </c>
      <c r="F11" s="32">
        <v>0</v>
      </c>
      <c r="G11" s="40" t="s">
        <v>379</v>
      </c>
    </row>
    <row r="12" spans="1:7" s="1" customFormat="1" ht="18" customHeight="1">
      <c r="A12" s="12" t="s">
        <v>89</v>
      </c>
      <c r="B12" s="12" t="s">
        <v>92</v>
      </c>
      <c r="C12" s="12" t="s">
        <v>41</v>
      </c>
      <c r="D12" s="32">
        <v>128</v>
      </c>
      <c r="E12" s="32">
        <v>0</v>
      </c>
      <c r="F12" s="32">
        <v>0</v>
      </c>
      <c r="G12" s="40" t="s">
        <v>379</v>
      </c>
    </row>
    <row r="13" spans="1:7" s="1" customFormat="1" ht="18" customHeight="1">
      <c r="A13" s="12" t="s">
        <v>89</v>
      </c>
      <c r="B13" s="12" t="s">
        <v>94</v>
      </c>
      <c r="C13" s="12" t="s">
        <v>27</v>
      </c>
      <c r="D13" s="32">
        <v>1840</v>
      </c>
      <c r="E13" s="32">
        <v>0</v>
      </c>
      <c r="F13" s="32">
        <v>0</v>
      </c>
      <c r="G13" s="40" t="s">
        <v>379</v>
      </c>
    </row>
    <row r="14" spans="1:7" s="1" customFormat="1" ht="18" customHeight="1">
      <c r="A14" s="12" t="s">
        <v>89</v>
      </c>
      <c r="B14" s="12" t="s">
        <v>95</v>
      </c>
      <c r="C14" s="12" t="s">
        <v>21</v>
      </c>
      <c r="D14" s="32">
        <v>0</v>
      </c>
      <c r="E14" s="32">
        <v>100949</v>
      </c>
      <c r="F14" s="32">
        <v>0</v>
      </c>
      <c r="G14" s="40" t="s">
        <v>379</v>
      </c>
    </row>
    <row r="15" spans="1:7" s="1" customFormat="1" ht="18" customHeight="1">
      <c r="A15" s="12" t="s">
        <v>89</v>
      </c>
      <c r="B15" s="12" t="s">
        <v>98</v>
      </c>
      <c r="C15" s="12" t="s">
        <v>28</v>
      </c>
      <c r="D15" s="32">
        <v>0</v>
      </c>
      <c r="E15" s="32">
        <v>51838</v>
      </c>
      <c r="F15" s="32">
        <v>0</v>
      </c>
      <c r="G15" s="40" t="s">
        <v>379</v>
      </c>
    </row>
    <row r="16" spans="1:7" s="1" customFormat="1" ht="18" customHeight="1">
      <c r="A16" s="12" t="s">
        <v>89</v>
      </c>
      <c r="B16" s="12" t="s">
        <v>99</v>
      </c>
      <c r="C16" s="12" t="s">
        <v>91</v>
      </c>
      <c r="D16" s="32">
        <v>544</v>
      </c>
      <c r="E16" s="32">
        <v>364</v>
      </c>
      <c r="F16" s="32">
        <v>0</v>
      </c>
      <c r="G16" s="40" t="s">
        <v>378</v>
      </c>
    </row>
    <row r="17" spans="1:7" s="1" customFormat="1" ht="18" customHeight="1">
      <c r="A17" s="12" t="s">
        <v>89</v>
      </c>
      <c r="B17" s="12" t="s">
        <v>100</v>
      </c>
      <c r="C17" s="12" t="s">
        <v>21</v>
      </c>
      <c r="D17" s="32">
        <v>0</v>
      </c>
      <c r="E17" s="32">
        <v>35113</v>
      </c>
      <c r="F17" s="32">
        <v>0</v>
      </c>
      <c r="G17" s="40" t="s">
        <v>379</v>
      </c>
    </row>
    <row r="18" spans="1:7" s="1" customFormat="1" ht="18" customHeight="1">
      <c r="A18" s="12" t="s">
        <v>89</v>
      </c>
      <c r="B18" s="12" t="s">
        <v>100</v>
      </c>
      <c r="C18" s="12" t="s">
        <v>101</v>
      </c>
      <c r="D18" s="32">
        <v>180113</v>
      </c>
      <c r="E18" s="32">
        <v>658406</v>
      </c>
      <c r="F18" s="32">
        <v>80</v>
      </c>
      <c r="G18" s="40" t="s">
        <v>378</v>
      </c>
    </row>
    <row r="19" spans="1:7" s="1" customFormat="1" ht="18" customHeight="1">
      <c r="A19" s="12" t="s">
        <v>89</v>
      </c>
      <c r="B19" s="12" t="s">
        <v>100</v>
      </c>
      <c r="C19" s="12" t="s">
        <v>405</v>
      </c>
      <c r="D19" s="32">
        <v>66</v>
      </c>
      <c r="E19" s="32">
        <v>5540</v>
      </c>
      <c r="F19" s="32">
        <v>0</v>
      </c>
      <c r="G19" s="40" t="s">
        <v>378</v>
      </c>
    </row>
    <row r="20" spans="1:7" s="1" customFormat="1" ht="18" customHeight="1">
      <c r="A20" s="12" t="s">
        <v>89</v>
      </c>
      <c r="B20" s="12" t="s">
        <v>102</v>
      </c>
      <c r="C20" s="12" t="s">
        <v>104</v>
      </c>
      <c r="D20" s="32">
        <v>0</v>
      </c>
      <c r="E20" s="32">
        <v>2358719</v>
      </c>
      <c r="F20" s="32">
        <v>0</v>
      </c>
      <c r="G20" s="40" t="s">
        <v>378</v>
      </c>
    </row>
    <row r="21" spans="1:7" s="1" customFormat="1" ht="18" customHeight="1">
      <c r="A21" s="12" t="s">
        <v>89</v>
      </c>
      <c r="B21" s="12" t="s">
        <v>105</v>
      </c>
      <c r="C21" s="12" t="s">
        <v>27</v>
      </c>
      <c r="D21" s="32">
        <v>10386</v>
      </c>
      <c r="E21" s="32">
        <v>1353</v>
      </c>
      <c r="F21" s="32">
        <v>0</v>
      </c>
      <c r="G21" s="40" t="s">
        <v>379</v>
      </c>
    </row>
    <row r="22" spans="1:7" s="1" customFormat="1" ht="18" customHeight="1">
      <c r="A22" s="12" t="s">
        <v>106</v>
      </c>
      <c r="B22" s="12" t="s">
        <v>107</v>
      </c>
      <c r="C22" s="12" t="s">
        <v>108</v>
      </c>
      <c r="D22" s="32">
        <v>75655</v>
      </c>
      <c r="E22" s="32">
        <v>2435913</v>
      </c>
      <c r="F22" s="32">
        <v>66095</v>
      </c>
      <c r="G22" s="40" t="s">
        <v>378</v>
      </c>
    </row>
    <row r="23" spans="1:7" s="1" customFormat="1" ht="18" customHeight="1">
      <c r="A23" s="12" t="s">
        <v>106</v>
      </c>
      <c r="B23" s="12" t="s">
        <v>109</v>
      </c>
      <c r="C23" s="12" t="s">
        <v>21</v>
      </c>
      <c r="D23" s="32">
        <v>0</v>
      </c>
      <c r="E23" s="32">
        <v>15041224</v>
      </c>
      <c r="F23" s="32">
        <v>0</v>
      </c>
      <c r="G23" s="40" t="s">
        <v>379</v>
      </c>
    </row>
    <row r="24" spans="1:7" s="1" customFormat="1" ht="18" customHeight="1">
      <c r="A24" s="12" t="s">
        <v>106</v>
      </c>
      <c r="B24" s="12" t="s">
        <v>109</v>
      </c>
      <c r="C24" s="12" t="s">
        <v>103</v>
      </c>
      <c r="D24" s="32">
        <v>532879</v>
      </c>
      <c r="E24" s="32">
        <v>17443371</v>
      </c>
      <c r="F24" s="32">
        <v>693055</v>
      </c>
      <c r="G24" s="40" t="s">
        <v>378</v>
      </c>
    </row>
    <row r="25" spans="1:7" s="1" customFormat="1" ht="18" customHeight="1">
      <c r="A25" s="12" t="s">
        <v>106</v>
      </c>
      <c r="B25" s="12" t="s">
        <v>109</v>
      </c>
      <c r="C25" s="12" t="s">
        <v>110</v>
      </c>
      <c r="D25" s="32">
        <v>0</v>
      </c>
      <c r="E25" s="32">
        <v>556978</v>
      </c>
      <c r="F25" s="32">
        <v>0</v>
      </c>
      <c r="G25" s="40" t="s">
        <v>378</v>
      </c>
    </row>
    <row r="26" spans="1:7" s="1" customFormat="1" ht="18" customHeight="1">
      <c r="A26" s="12" t="s">
        <v>106</v>
      </c>
      <c r="B26" s="12" t="s">
        <v>109</v>
      </c>
      <c r="C26" s="12" t="s">
        <v>85</v>
      </c>
      <c r="D26" s="32">
        <v>0</v>
      </c>
      <c r="E26" s="32">
        <v>8907603</v>
      </c>
      <c r="F26" s="32">
        <v>0</v>
      </c>
      <c r="G26" s="40" t="s">
        <v>378</v>
      </c>
    </row>
    <row r="27" spans="1:7" s="1" customFormat="1" ht="18" customHeight="1">
      <c r="A27" s="12" t="s">
        <v>106</v>
      </c>
      <c r="B27" s="12" t="s">
        <v>109</v>
      </c>
      <c r="C27" s="12" t="s">
        <v>111</v>
      </c>
      <c r="D27" s="32">
        <v>177736</v>
      </c>
      <c r="E27" s="32">
        <v>5424980</v>
      </c>
      <c r="F27" s="32">
        <v>7174</v>
      </c>
      <c r="G27" s="40" t="s">
        <v>378</v>
      </c>
    </row>
    <row r="28" spans="1:7" s="1" customFormat="1" ht="18" customHeight="1">
      <c r="A28" s="12" t="s">
        <v>106</v>
      </c>
      <c r="B28" s="12" t="s">
        <v>109</v>
      </c>
      <c r="C28" s="12" t="s">
        <v>112</v>
      </c>
      <c r="D28" s="32">
        <v>249937</v>
      </c>
      <c r="E28" s="32">
        <v>8355604</v>
      </c>
      <c r="F28" s="32">
        <v>3170</v>
      </c>
      <c r="G28" s="40" t="s">
        <v>378</v>
      </c>
    </row>
    <row r="29" spans="1:7" s="1" customFormat="1" ht="18" customHeight="1">
      <c r="A29" s="12" t="s">
        <v>106</v>
      </c>
      <c r="B29" s="12" t="s">
        <v>109</v>
      </c>
      <c r="C29" s="12" t="s">
        <v>104</v>
      </c>
      <c r="D29" s="32">
        <v>0</v>
      </c>
      <c r="E29" s="32">
        <v>9393156</v>
      </c>
      <c r="F29" s="32">
        <v>0</v>
      </c>
      <c r="G29" s="40" t="s">
        <v>378</v>
      </c>
    </row>
    <row r="30" spans="1:7" s="1" customFormat="1" ht="18" customHeight="1">
      <c r="A30" s="12" t="s">
        <v>106</v>
      </c>
      <c r="B30" s="12" t="s">
        <v>109</v>
      </c>
      <c r="C30" s="12" t="s">
        <v>27</v>
      </c>
      <c r="D30" s="32">
        <v>4424</v>
      </c>
      <c r="E30" s="32">
        <v>0</v>
      </c>
      <c r="F30" s="32">
        <v>0</v>
      </c>
      <c r="G30" s="40" t="s">
        <v>379</v>
      </c>
    </row>
    <row r="31" spans="1:7" s="1" customFormat="1" ht="18" customHeight="1">
      <c r="A31" s="12" t="s">
        <v>106</v>
      </c>
      <c r="B31" s="12" t="s">
        <v>109</v>
      </c>
      <c r="C31" s="12" t="s">
        <v>113</v>
      </c>
      <c r="D31" s="32">
        <v>4148</v>
      </c>
      <c r="E31" s="32">
        <v>31947</v>
      </c>
      <c r="F31" s="32">
        <v>54062</v>
      </c>
      <c r="G31" s="40" t="s">
        <v>378</v>
      </c>
    </row>
    <row r="32" spans="1:7" s="1" customFormat="1" ht="18" customHeight="1">
      <c r="A32" s="12" t="s">
        <v>106</v>
      </c>
      <c r="B32" s="12" t="s">
        <v>109</v>
      </c>
      <c r="C32" s="12" t="s">
        <v>114</v>
      </c>
      <c r="D32" s="32">
        <v>9844</v>
      </c>
      <c r="E32" s="32">
        <v>89963</v>
      </c>
      <c r="F32" s="32">
        <v>0</v>
      </c>
      <c r="G32" s="40" t="s">
        <v>378</v>
      </c>
    </row>
    <row r="33" spans="1:7" s="1" customFormat="1" ht="18" customHeight="1">
      <c r="A33" s="12" t="s">
        <v>106</v>
      </c>
      <c r="B33" s="12" t="s">
        <v>109</v>
      </c>
      <c r="C33" s="12" t="s">
        <v>28</v>
      </c>
      <c r="D33" s="32">
        <v>0</v>
      </c>
      <c r="E33" s="32">
        <v>51787</v>
      </c>
      <c r="F33" s="32">
        <v>0</v>
      </c>
      <c r="G33" s="40" t="s">
        <v>379</v>
      </c>
    </row>
    <row r="34" spans="1:7" s="1" customFormat="1" ht="18" customHeight="1">
      <c r="A34" s="12" t="s">
        <v>106</v>
      </c>
      <c r="B34" s="12" t="s">
        <v>109</v>
      </c>
      <c r="C34" s="12" t="s">
        <v>41</v>
      </c>
      <c r="D34" s="32">
        <v>507696</v>
      </c>
      <c r="E34" s="32">
        <v>415</v>
      </c>
      <c r="F34" s="32">
        <v>0</v>
      </c>
      <c r="G34" s="40" t="s">
        <v>379</v>
      </c>
    </row>
    <row r="35" spans="1:7" s="1" customFormat="1" ht="18" customHeight="1">
      <c r="A35" s="12" t="s">
        <v>106</v>
      </c>
      <c r="B35" s="12" t="s">
        <v>109</v>
      </c>
      <c r="C35" s="12" t="s">
        <v>116</v>
      </c>
      <c r="D35" s="32">
        <v>147897</v>
      </c>
      <c r="E35" s="32">
        <v>5913586</v>
      </c>
      <c r="F35" s="32">
        <v>3850</v>
      </c>
      <c r="G35" s="40" t="s">
        <v>378</v>
      </c>
    </row>
    <row r="36" spans="1:7" s="1" customFormat="1" ht="18" customHeight="1">
      <c r="A36" s="12" t="s">
        <v>106</v>
      </c>
      <c r="B36" s="12" t="s">
        <v>109</v>
      </c>
      <c r="C36" s="12" t="s">
        <v>117</v>
      </c>
      <c r="D36" s="32">
        <v>0</v>
      </c>
      <c r="E36" s="32">
        <v>149178</v>
      </c>
      <c r="F36" s="32">
        <v>0</v>
      </c>
      <c r="G36" s="40" t="s">
        <v>378</v>
      </c>
    </row>
    <row r="37" spans="1:7" s="1" customFormat="1" ht="18" customHeight="1">
      <c r="A37" s="12" t="s">
        <v>106</v>
      </c>
      <c r="B37" s="12" t="s">
        <v>109</v>
      </c>
      <c r="C37" s="12" t="s">
        <v>118</v>
      </c>
      <c r="D37" s="32">
        <v>51379</v>
      </c>
      <c r="E37" s="32">
        <v>293554</v>
      </c>
      <c r="F37" s="32">
        <v>0</v>
      </c>
      <c r="G37" s="40" t="s">
        <v>378</v>
      </c>
    </row>
    <row r="38" spans="1:7" s="1" customFormat="1" ht="18" customHeight="1">
      <c r="A38" s="12" t="s">
        <v>106</v>
      </c>
      <c r="B38" s="12" t="s">
        <v>119</v>
      </c>
      <c r="C38" s="12" t="s">
        <v>21</v>
      </c>
      <c r="D38" s="32">
        <v>0</v>
      </c>
      <c r="E38" s="32">
        <v>88983</v>
      </c>
      <c r="F38" s="32">
        <v>0</v>
      </c>
      <c r="G38" s="40" t="s">
        <v>379</v>
      </c>
    </row>
    <row r="39" spans="1:7" s="1" customFormat="1" ht="18" customHeight="1">
      <c r="A39" s="12" t="s">
        <v>106</v>
      </c>
      <c r="B39" s="12" t="s">
        <v>119</v>
      </c>
      <c r="C39" s="12" t="s">
        <v>120</v>
      </c>
      <c r="D39" s="32">
        <v>81756</v>
      </c>
      <c r="E39" s="32">
        <v>4562201</v>
      </c>
      <c r="F39" s="32">
        <v>0</v>
      </c>
      <c r="G39" s="40" t="s">
        <v>378</v>
      </c>
    </row>
    <row r="40" spans="1:7" s="1" customFormat="1" ht="18" customHeight="1">
      <c r="A40" s="12" t="s">
        <v>106</v>
      </c>
      <c r="B40" s="12" t="s">
        <v>119</v>
      </c>
      <c r="C40" s="12" t="s">
        <v>121</v>
      </c>
      <c r="D40" s="32">
        <v>17821</v>
      </c>
      <c r="E40" s="32">
        <v>777646</v>
      </c>
      <c r="F40" s="32">
        <v>0</v>
      </c>
      <c r="G40" s="40" t="s">
        <v>378</v>
      </c>
    </row>
    <row r="41" spans="1:7" s="1" customFormat="1" ht="18" customHeight="1">
      <c r="A41" s="12" t="s">
        <v>106</v>
      </c>
      <c r="B41" s="12" t="s">
        <v>119</v>
      </c>
      <c r="C41" s="12" t="s">
        <v>27</v>
      </c>
      <c r="D41" s="32">
        <v>2938</v>
      </c>
      <c r="E41" s="32">
        <v>0</v>
      </c>
      <c r="F41" s="32">
        <v>0</v>
      </c>
      <c r="G41" s="40" t="s">
        <v>379</v>
      </c>
    </row>
    <row r="42" spans="1:7" s="1" customFormat="1" ht="18" customHeight="1">
      <c r="A42" s="12" t="s">
        <v>106</v>
      </c>
      <c r="B42" s="12" t="s">
        <v>119</v>
      </c>
      <c r="C42" s="12" t="s">
        <v>96</v>
      </c>
      <c r="D42" s="32">
        <v>0</v>
      </c>
      <c r="E42" s="32">
        <v>4236365</v>
      </c>
      <c r="F42" s="32">
        <v>0</v>
      </c>
      <c r="G42" s="40" t="s">
        <v>378</v>
      </c>
    </row>
    <row r="43" spans="1:7" s="1" customFormat="1" ht="18" customHeight="1">
      <c r="A43" s="12" t="s">
        <v>106</v>
      </c>
      <c r="B43" s="12" t="s">
        <v>119</v>
      </c>
      <c r="C43" s="12" t="s">
        <v>28</v>
      </c>
      <c r="D43" s="32">
        <v>0</v>
      </c>
      <c r="E43" s="32">
        <v>125422</v>
      </c>
      <c r="F43" s="32">
        <v>0</v>
      </c>
      <c r="G43" s="40" t="s">
        <v>379</v>
      </c>
    </row>
    <row r="44" spans="1:7" s="1" customFormat="1" ht="18" customHeight="1">
      <c r="A44" s="12" t="s">
        <v>122</v>
      </c>
      <c r="B44" s="12" t="s">
        <v>123</v>
      </c>
      <c r="C44" s="12" t="s">
        <v>124</v>
      </c>
      <c r="D44" s="32">
        <v>230820</v>
      </c>
      <c r="E44" s="32">
        <v>111430</v>
      </c>
      <c r="F44" s="32">
        <v>11804</v>
      </c>
      <c r="G44" s="40" t="s">
        <v>378</v>
      </c>
    </row>
    <row r="45" spans="1:7" s="1" customFormat="1" ht="18" customHeight="1">
      <c r="A45" s="12" t="s">
        <v>122</v>
      </c>
      <c r="B45" s="12" t="s">
        <v>123</v>
      </c>
      <c r="C45" s="12" t="s">
        <v>85</v>
      </c>
      <c r="D45" s="32">
        <v>0</v>
      </c>
      <c r="E45" s="32">
        <v>225001</v>
      </c>
      <c r="F45" s="32">
        <v>0</v>
      </c>
      <c r="G45" s="40" t="s">
        <v>378</v>
      </c>
    </row>
    <row r="46" spans="1:7" s="1" customFormat="1" ht="18" customHeight="1">
      <c r="A46" s="12" t="s">
        <v>122</v>
      </c>
      <c r="B46" s="12" t="s">
        <v>123</v>
      </c>
      <c r="C46" s="12" t="s">
        <v>24</v>
      </c>
      <c r="D46" s="32">
        <v>1388</v>
      </c>
      <c r="E46" s="32">
        <v>0</v>
      </c>
      <c r="F46" s="32">
        <v>0</v>
      </c>
      <c r="G46" s="40" t="s">
        <v>379</v>
      </c>
    </row>
    <row r="47" spans="1:7" s="1" customFormat="1" ht="18" customHeight="1">
      <c r="A47" s="12" t="s">
        <v>122</v>
      </c>
      <c r="B47" s="12" t="s">
        <v>123</v>
      </c>
      <c r="C47" s="12" t="s">
        <v>125</v>
      </c>
      <c r="D47" s="32">
        <v>23705</v>
      </c>
      <c r="E47" s="32">
        <v>644922</v>
      </c>
      <c r="F47" s="32">
        <v>0</v>
      </c>
      <c r="G47" s="40" t="s">
        <v>378</v>
      </c>
    </row>
    <row r="48" spans="1:7" s="1" customFormat="1" ht="18" customHeight="1">
      <c r="A48" s="12" t="s">
        <v>122</v>
      </c>
      <c r="B48" s="12" t="s">
        <v>123</v>
      </c>
      <c r="C48" s="12" t="s">
        <v>104</v>
      </c>
      <c r="D48" s="32">
        <v>0</v>
      </c>
      <c r="E48" s="32">
        <v>4424181</v>
      </c>
      <c r="F48" s="32">
        <v>0</v>
      </c>
      <c r="G48" s="40" t="s">
        <v>378</v>
      </c>
    </row>
    <row r="49" spans="1:7" s="1" customFormat="1" ht="18" customHeight="1">
      <c r="A49" s="12" t="s">
        <v>122</v>
      </c>
      <c r="B49" s="12" t="s">
        <v>123</v>
      </c>
      <c r="C49" s="12" t="s">
        <v>27</v>
      </c>
      <c r="D49" s="32">
        <v>557381</v>
      </c>
      <c r="E49" s="32">
        <v>1726901</v>
      </c>
      <c r="F49" s="32">
        <v>5464</v>
      </c>
      <c r="G49" s="40" t="s">
        <v>379</v>
      </c>
    </row>
    <row r="50" spans="1:7" s="1" customFormat="1" ht="18" customHeight="1">
      <c r="A50" s="12" t="s">
        <v>122</v>
      </c>
      <c r="B50" s="12" t="s">
        <v>123</v>
      </c>
      <c r="C50" s="12" t="s">
        <v>126</v>
      </c>
      <c r="D50" s="32">
        <v>74353</v>
      </c>
      <c r="E50" s="32">
        <v>1076532</v>
      </c>
      <c r="F50" s="32">
        <v>10</v>
      </c>
      <c r="G50" s="40" t="s">
        <v>378</v>
      </c>
    </row>
    <row r="51" spans="1:7" s="1" customFormat="1" ht="18" customHeight="1">
      <c r="A51" s="12" t="s">
        <v>122</v>
      </c>
      <c r="B51" s="12" t="s">
        <v>123</v>
      </c>
      <c r="C51" s="12" t="s">
        <v>127</v>
      </c>
      <c r="D51" s="32">
        <v>0</v>
      </c>
      <c r="E51" s="32">
        <v>1984906</v>
      </c>
      <c r="F51" s="32">
        <v>0</v>
      </c>
      <c r="G51" s="40" t="s">
        <v>378</v>
      </c>
    </row>
    <row r="52" spans="1:7" s="1" customFormat="1" ht="18" customHeight="1">
      <c r="A52" s="12" t="s">
        <v>122</v>
      </c>
      <c r="B52" s="12" t="s">
        <v>123</v>
      </c>
      <c r="C52" s="12" t="s">
        <v>87</v>
      </c>
      <c r="D52" s="32">
        <v>0</v>
      </c>
      <c r="E52" s="32">
        <v>2287733</v>
      </c>
      <c r="F52" s="32">
        <v>0</v>
      </c>
      <c r="G52" s="40" t="s">
        <v>378</v>
      </c>
    </row>
    <row r="53" spans="1:7" s="1" customFormat="1" ht="18" customHeight="1">
      <c r="A53" s="12" t="s">
        <v>122</v>
      </c>
      <c r="B53" s="12" t="s">
        <v>123</v>
      </c>
      <c r="C53" s="12" t="s">
        <v>28</v>
      </c>
      <c r="D53" s="32">
        <v>0</v>
      </c>
      <c r="E53" s="32">
        <v>66572</v>
      </c>
      <c r="F53" s="32">
        <v>0</v>
      </c>
      <c r="G53" s="40" t="s">
        <v>379</v>
      </c>
    </row>
    <row r="54" spans="1:7" s="1" customFormat="1" ht="18" customHeight="1">
      <c r="A54" s="12" t="s">
        <v>122</v>
      </c>
      <c r="B54" s="12" t="s">
        <v>123</v>
      </c>
      <c r="C54" s="12" t="s">
        <v>129</v>
      </c>
      <c r="D54" s="32">
        <v>1396</v>
      </c>
      <c r="E54" s="32">
        <v>0</v>
      </c>
      <c r="F54" s="32">
        <v>0</v>
      </c>
      <c r="G54" s="40" t="s">
        <v>378</v>
      </c>
    </row>
    <row r="55" spans="1:7" s="1" customFormat="1" ht="18" customHeight="1">
      <c r="A55" s="12" t="s">
        <v>122</v>
      </c>
      <c r="B55" s="12" t="s">
        <v>123</v>
      </c>
      <c r="C55" s="12" t="s">
        <v>130</v>
      </c>
      <c r="D55" s="32">
        <v>14700</v>
      </c>
      <c r="E55" s="32">
        <v>340663</v>
      </c>
      <c r="F55" s="32">
        <v>6</v>
      </c>
      <c r="G55" s="40" t="s">
        <v>378</v>
      </c>
    </row>
    <row r="56" spans="1:7" s="1" customFormat="1" ht="18" customHeight="1">
      <c r="A56" s="12" t="s">
        <v>122</v>
      </c>
      <c r="B56" s="12" t="s">
        <v>123</v>
      </c>
      <c r="C56" s="12" t="s">
        <v>41</v>
      </c>
      <c r="D56" s="32">
        <v>458580</v>
      </c>
      <c r="E56" s="32">
        <v>439</v>
      </c>
      <c r="F56" s="32">
        <v>0</v>
      </c>
      <c r="G56" s="40" t="s">
        <v>379</v>
      </c>
    </row>
    <row r="57" spans="1:7" s="1" customFormat="1" ht="18" customHeight="1">
      <c r="A57" s="12" t="s">
        <v>122</v>
      </c>
      <c r="B57" s="12" t="s">
        <v>123</v>
      </c>
      <c r="C57" s="12" t="s">
        <v>131</v>
      </c>
      <c r="D57" s="32">
        <v>46601</v>
      </c>
      <c r="E57" s="32">
        <v>0</v>
      </c>
      <c r="F57" s="32">
        <v>0</v>
      </c>
      <c r="G57" s="40" t="s">
        <v>378</v>
      </c>
    </row>
    <row r="58" spans="1:7" s="1" customFormat="1" ht="18" customHeight="1">
      <c r="A58" s="12" t="s">
        <v>122</v>
      </c>
      <c r="B58" s="12" t="s">
        <v>123</v>
      </c>
      <c r="C58" s="12" t="s">
        <v>117</v>
      </c>
      <c r="D58" s="32">
        <v>0</v>
      </c>
      <c r="E58" s="32">
        <v>3575199</v>
      </c>
      <c r="F58" s="32">
        <v>0</v>
      </c>
      <c r="G58" s="40" t="s">
        <v>378</v>
      </c>
    </row>
    <row r="59" spans="1:7" s="1" customFormat="1" ht="18" customHeight="1">
      <c r="A59" s="12" t="s">
        <v>122</v>
      </c>
      <c r="B59" s="12" t="s">
        <v>123</v>
      </c>
      <c r="C59" s="12" t="s">
        <v>46</v>
      </c>
      <c r="D59" s="32">
        <v>2255</v>
      </c>
      <c r="E59" s="32">
        <v>400</v>
      </c>
      <c r="F59" s="32">
        <v>0</v>
      </c>
      <c r="G59" s="40" t="s">
        <v>379</v>
      </c>
    </row>
    <row r="60" spans="1:7" s="1" customFormat="1" ht="18" customHeight="1">
      <c r="A60" s="12" t="s">
        <v>122</v>
      </c>
      <c r="B60" s="12" t="s">
        <v>132</v>
      </c>
      <c r="C60" s="12" t="s">
        <v>133</v>
      </c>
      <c r="D60" s="32">
        <v>36650</v>
      </c>
      <c r="E60" s="32">
        <v>431937</v>
      </c>
      <c r="F60" s="32">
        <v>56703</v>
      </c>
      <c r="G60" s="40" t="s">
        <v>378</v>
      </c>
    </row>
    <row r="61" spans="1:7" s="1" customFormat="1" ht="18" customHeight="1">
      <c r="A61" s="12" t="s">
        <v>122</v>
      </c>
      <c r="B61" s="12" t="s">
        <v>132</v>
      </c>
      <c r="C61" s="12" t="s">
        <v>27</v>
      </c>
      <c r="D61" s="32">
        <v>27403</v>
      </c>
      <c r="E61" s="32">
        <v>310831</v>
      </c>
      <c r="F61" s="32">
        <v>1331</v>
      </c>
      <c r="G61" s="40" t="s">
        <v>379</v>
      </c>
    </row>
    <row r="62" spans="1:7" s="1" customFormat="1" ht="18" customHeight="1">
      <c r="A62" s="12" t="s">
        <v>122</v>
      </c>
      <c r="B62" s="12" t="s">
        <v>132</v>
      </c>
      <c r="C62" s="12" t="s">
        <v>131</v>
      </c>
      <c r="D62" s="32">
        <v>2118</v>
      </c>
      <c r="E62" s="32">
        <v>0</v>
      </c>
      <c r="F62" s="32">
        <v>0</v>
      </c>
      <c r="G62" s="40" t="s">
        <v>378</v>
      </c>
    </row>
    <row r="63" spans="1:7" s="1" customFormat="1" ht="18" customHeight="1">
      <c r="A63" s="12" t="s">
        <v>122</v>
      </c>
      <c r="B63" s="12" t="s">
        <v>134</v>
      </c>
      <c r="C63" s="12" t="s">
        <v>21</v>
      </c>
      <c r="D63" s="32">
        <v>0</v>
      </c>
      <c r="E63" s="32">
        <v>233359</v>
      </c>
      <c r="F63" s="32">
        <v>0</v>
      </c>
      <c r="G63" s="40" t="s">
        <v>379</v>
      </c>
    </row>
    <row r="64" spans="1:7" s="1" customFormat="1" ht="18" customHeight="1">
      <c r="A64" s="12" t="s">
        <v>122</v>
      </c>
      <c r="B64" s="12" t="s">
        <v>134</v>
      </c>
      <c r="C64" s="12" t="s">
        <v>85</v>
      </c>
      <c r="D64" s="32">
        <v>0</v>
      </c>
      <c r="E64" s="32">
        <v>2391982</v>
      </c>
      <c r="F64" s="32">
        <v>0</v>
      </c>
      <c r="G64" s="40" t="s">
        <v>378</v>
      </c>
    </row>
    <row r="65" spans="1:7" s="1" customFormat="1" ht="18" customHeight="1">
      <c r="A65" s="12" t="s">
        <v>122</v>
      </c>
      <c r="B65" s="12" t="s">
        <v>134</v>
      </c>
      <c r="C65" s="12" t="s">
        <v>104</v>
      </c>
      <c r="D65" s="32">
        <v>0</v>
      </c>
      <c r="E65" s="32">
        <v>906779</v>
      </c>
      <c r="F65" s="32">
        <v>0</v>
      </c>
      <c r="G65" s="40" t="s">
        <v>378</v>
      </c>
    </row>
    <row r="66" spans="1:7" s="1" customFormat="1" ht="18" customHeight="1">
      <c r="A66" s="12" t="s">
        <v>122</v>
      </c>
      <c r="B66" s="12" t="s">
        <v>134</v>
      </c>
      <c r="C66" s="12" t="s">
        <v>27</v>
      </c>
      <c r="D66" s="32">
        <v>22854</v>
      </c>
      <c r="E66" s="32">
        <v>218945</v>
      </c>
      <c r="F66" s="32">
        <v>1</v>
      </c>
      <c r="G66" s="40" t="s">
        <v>379</v>
      </c>
    </row>
    <row r="67" spans="1:7" s="1" customFormat="1" ht="18" customHeight="1">
      <c r="A67" s="12" t="s">
        <v>122</v>
      </c>
      <c r="B67" s="12" t="s">
        <v>134</v>
      </c>
      <c r="C67" s="12" t="s">
        <v>127</v>
      </c>
      <c r="D67" s="32">
        <v>0</v>
      </c>
      <c r="E67" s="32">
        <v>7155824</v>
      </c>
      <c r="F67" s="32">
        <v>0</v>
      </c>
      <c r="G67" s="40" t="s">
        <v>378</v>
      </c>
    </row>
    <row r="68" spans="1:7" s="1" customFormat="1" ht="18" customHeight="1">
      <c r="A68" s="12" t="s">
        <v>122</v>
      </c>
      <c r="B68" s="12" t="s">
        <v>134</v>
      </c>
      <c r="C68" s="12" t="s">
        <v>128</v>
      </c>
      <c r="D68" s="32">
        <v>138701</v>
      </c>
      <c r="E68" s="32">
        <v>3510379</v>
      </c>
      <c r="F68" s="32">
        <v>22355</v>
      </c>
      <c r="G68" s="40" t="s">
        <v>378</v>
      </c>
    </row>
    <row r="69" spans="1:7" s="1" customFormat="1" ht="18" customHeight="1">
      <c r="A69" s="12" t="s">
        <v>122</v>
      </c>
      <c r="B69" s="12" t="s">
        <v>134</v>
      </c>
      <c r="C69" s="12" t="s">
        <v>135</v>
      </c>
      <c r="D69" s="32">
        <v>0</v>
      </c>
      <c r="E69" s="32">
        <v>5465</v>
      </c>
      <c r="F69" s="32">
        <v>0</v>
      </c>
      <c r="G69" s="40" t="s">
        <v>378</v>
      </c>
    </row>
    <row r="70" spans="1:7" s="1" customFormat="1" ht="18" customHeight="1">
      <c r="A70" s="12" t="s">
        <v>122</v>
      </c>
      <c r="B70" s="12" t="s">
        <v>134</v>
      </c>
      <c r="C70" s="12" t="s">
        <v>136</v>
      </c>
      <c r="D70" s="32">
        <v>66784</v>
      </c>
      <c r="E70" s="32">
        <v>2853614</v>
      </c>
      <c r="F70" s="32">
        <v>15395</v>
      </c>
      <c r="G70" s="40" t="s">
        <v>378</v>
      </c>
    </row>
    <row r="71" spans="1:7" s="1" customFormat="1" ht="18" customHeight="1">
      <c r="A71" s="12" t="s">
        <v>122</v>
      </c>
      <c r="B71" s="12" t="s">
        <v>134</v>
      </c>
      <c r="C71" s="12" t="s">
        <v>28</v>
      </c>
      <c r="D71" s="32">
        <v>0</v>
      </c>
      <c r="E71" s="32">
        <v>33273</v>
      </c>
      <c r="F71" s="32">
        <v>0</v>
      </c>
      <c r="G71" s="40" t="s">
        <v>379</v>
      </c>
    </row>
    <row r="72" spans="1:7" s="1" customFormat="1" ht="18" customHeight="1">
      <c r="A72" s="12" t="s">
        <v>122</v>
      </c>
      <c r="B72" s="12" t="s">
        <v>134</v>
      </c>
      <c r="C72" s="12" t="s">
        <v>129</v>
      </c>
      <c r="D72" s="32">
        <v>28</v>
      </c>
      <c r="E72" s="32">
        <v>0</v>
      </c>
      <c r="F72" s="32">
        <v>0</v>
      </c>
      <c r="G72" s="40" t="s">
        <v>378</v>
      </c>
    </row>
    <row r="73" spans="1:7" s="1" customFormat="1" ht="18" customHeight="1">
      <c r="A73" s="12" t="s">
        <v>122</v>
      </c>
      <c r="B73" s="12" t="s">
        <v>134</v>
      </c>
      <c r="C73" s="12" t="s">
        <v>41</v>
      </c>
      <c r="D73" s="32">
        <v>151567</v>
      </c>
      <c r="E73" s="32">
        <v>1</v>
      </c>
      <c r="F73" s="32">
        <v>0</v>
      </c>
      <c r="G73" s="40" t="s">
        <v>379</v>
      </c>
    </row>
    <row r="74" spans="1:7" s="1" customFormat="1" ht="18" customHeight="1">
      <c r="A74" s="12" t="s">
        <v>122</v>
      </c>
      <c r="B74" s="12" t="s">
        <v>134</v>
      </c>
      <c r="C74" s="12" t="s">
        <v>88</v>
      </c>
      <c r="D74" s="32">
        <v>289</v>
      </c>
      <c r="E74" s="32">
        <v>2100</v>
      </c>
      <c r="F74" s="32">
        <v>0</v>
      </c>
      <c r="G74" s="40" t="s">
        <v>378</v>
      </c>
    </row>
    <row r="75" spans="1:7" s="1" customFormat="1" ht="18" customHeight="1">
      <c r="A75" s="12" t="s">
        <v>122</v>
      </c>
      <c r="B75" s="12" t="s">
        <v>137</v>
      </c>
      <c r="C75" s="12" t="s">
        <v>21</v>
      </c>
      <c r="D75" s="32">
        <v>0</v>
      </c>
      <c r="E75" s="32">
        <v>5218706</v>
      </c>
      <c r="F75" s="32">
        <v>0</v>
      </c>
      <c r="G75" s="40" t="s">
        <v>379</v>
      </c>
    </row>
    <row r="76" spans="1:7" s="1" customFormat="1" ht="18" customHeight="1">
      <c r="A76" s="12" t="s">
        <v>122</v>
      </c>
      <c r="B76" s="12" t="s">
        <v>137</v>
      </c>
      <c r="C76" s="12" t="s">
        <v>138</v>
      </c>
      <c r="D76" s="32">
        <v>74622</v>
      </c>
      <c r="E76" s="32">
        <v>4007152</v>
      </c>
      <c r="F76" s="32">
        <v>67268</v>
      </c>
      <c r="G76" s="40" t="s">
        <v>378</v>
      </c>
    </row>
    <row r="77" spans="1:7" s="1" customFormat="1" ht="18" customHeight="1">
      <c r="A77" s="12" t="s">
        <v>122</v>
      </c>
      <c r="B77" s="12" t="s">
        <v>137</v>
      </c>
      <c r="C77" s="12" t="s">
        <v>23</v>
      </c>
      <c r="D77" s="32">
        <v>4528</v>
      </c>
      <c r="E77" s="32">
        <v>46837</v>
      </c>
      <c r="F77" s="32">
        <v>0</v>
      </c>
      <c r="G77" s="40" t="s">
        <v>379</v>
      </c>
    </row>
    <row r="78" spans="1:7" s="1" customFormat="1" ht="18" customHeight="1">
      <c r="A78" s="12" t="s">
        <v>122</v>
      </c>
      <c r="B78" s="12" t="s">
        <v>137</v>
      </c>
      <c r="C78" s="12" t="s">
        <v>93</v>
      </c>
      <c r="D78" s="32">
        <v>0</v>
      </c>
      <c r="E78" s="32">
        <v>698498</v>
      </c>
      <c r="F78" s="32">
        <v>0</v>
      </c>
      <c r="G78" s="40" t="s">
        <v>378</v>
      </c>
    </row>
    <row r="79" spans="1:7" s="1" customFormat="1" ht="18" customHeight="1">
      <c r="A79" s="12" t="s">
        <v>122</v>
      </c>
      <c r="B79" s="12" t="s">
        <v>137</v>
      </c>
      <c r="C79" s="12" t="s">
        <v>97</v>
      </c>
      <c r="D79" s="32">
        <v>0</v>
      </c>
      <c r="E79" s="32">
        <v>25476</v>
      </c>
      <c r="F79" s="32">
        <v>0</v>
      </c>
      <c r="G79" s="40" t="s">
        <v>378</v>
      </c>
    </row>
    <row r="80" spans="1:7" s="1" customFormat="1" ht="18" customHeight="1">
      <c r="A80" s="12" t="s">
        <v>122</v>
      </c>
      <c r="B80" s="12" t="s">
        <v>137</v>
      </c>
      <c r="C80" s="12" t="s">
        <v>27</v>
      </c>
      <c r="D80" s="32">
        <v>29892</v>
      </c>
      <c r="E80" s="32">
        <v>70420</v>
      </c>
      <c r="F80" s="32">
        <v>0</v>
      </c>
      <c r="G80" s="40" t="s">
        <v>379</v>
      </c>
    </row>
    <row r="81" spans="1:7" s="1" customFormat="1" ht="18" customHeight="1">
      <c r="A81" s="12" t="s">
        <v>122</v>
      </c>
      <c r="B81" s="12" t="s">
        <v>137</v>
      </c>
      <c r="C81" s="12" t="s">
        <v>135</v>
      </c>
      <c r="D81" s="32">
        <v>0</v>
      </c>
      <c r="E81" s="32">
        <v>3357362</v>
      </c>
      <c r="F81" s="32">
        <v>0</v>
      </c>
      <c r="G81" s="40" t="s">
        <v>378</v>
      </c>
    </row>
    <row r="82" spans="1:7" s="1" customFormat="1" ht="18" customHeight="1">
      <c r="A82" s="12" t="s">
        <v>122</v>
      </c>
      <c r="B82" s="12" t="s">
        <v>137</v>
      </c>
      <c r="C82" s="12" t="s">
        <v>75</v>
      </c>
      <c r="D82" s="32">
        <v>0</v>
      </c>
      <c r="E82" s="32">
        <v>218383</v>
      </c>
      <c r="F82" s="32">
        <v>0</v>
      </c>
      <c r="G82" s="40" t="s">
        <v>378</v>
      </c>
    </row>
    <row r="83" spans="1:7" s="1" customFormat="1" ht="18" customHeight="1">
      <c r="A83" s="12" t="s">
        <v>122</v>
      </c>
      <c r="B83" s="12" t="s">
        <v>137</v>
      </c>
      <c r="C83" s="12" t="s">
        <v>28</v>
      </c>
      <c r="D83" s="32">
        <v>0</v>
      </c>
      <c r="E83" s="32">
        <v>37008</v>
      </c>
      <c r="F83" s="32">
        <v>0</v>
      </c>
      <c r="G83" s="40" t="s">
        <v>379</v>
      </c>
    </row>
    <row r="84" spans="1:7" s="1" customFormat="1" ht="18" customHeight="1">
      <c r="A84" s="12" t="s">
        <v>122</v>
      </c>
      <c r="B84" s="12" t="s">
        <v>137</v>
      </c>
      <c r="C84" s="12" t="s">
        <v>41</v>
      </c>
      <c r="D84" s="32">
        <v>1142</v>
      </c>
      <c r="E84" s="32">
        <v>0</v>
      </c>
      <c r="F84" s="32">
        <v>0</v>
      </c>
      <c r="G84" s="40" t="s">
        <v>379</v>
      </c>
    </row>
    <row r="85" spans="1:7" s="1" customFormat="1" ht="18" customHeight="1">
      <c r="A85" s="12" t="s">
        <v>122</v>
      </c>
      <c r="B85" s="12" t="s">
        <v>137</v>
      </c>
      <c r="C85" s="12" t="s">
        <v>115</v>
      </c>
      <c r="D85" s="32">
        <v>0</v>
      </c>
      <c r="E85" s="32">
        <v>1056875</v>
      </c>
      <c r="F85" s="32">
        <v>0</v>
      </c>
      <c r="G85" s="40" t="s">
        <v>378</v>
      </c>
    </row>
    <row r="86" spans="1:7" s="1" customFormat="1" ht="18" customHeight="1">
      <c r="A86" s="12" t="s">
        <v>122</v>
      </c>
      <c r="B86" s="12" t="s">
        <v>137</v>
      </c>
      <c r="C86" s="12" t="s">
        <v>117</v>
      </c>
      <c r="D86" s="32">
        <v>0</v>
      </c>
      <c r="E86" s="32">
        <v>5358991</v>
      </c>
      <c r="F86" s="32">
        <v>0</v>
      </c>
      <c r="G86" s="40" t="s">
        <v>378</v>
      </c>
    </row>
    <row r="87" spans="1:7" s="1" customFormat="1" ht="18" customHeight="1">
      <c r="A87" s="12" t="s">
        <v>122</v>
      </c>
      <c r="B87" s="12" t="s">
        <v>139</v>
      </c>
      <c r="C87" s="12" t="s">
        <v>21</v>
      </c>
      <c r="D87" s="32">
        <v>0</v>
      </c>
      <c r="E87" s="32">
        <v>358755</v>
      </c>
      <c r="F87" s="32">
        <v>0</v>
      </c>
      <c r="G87" s="40" t="s">
        <v>379</v>
      </c>
    </row>
    <row r="88" spans="1:7" s="1" customFormat="1" ht="18" customHeight="1">
      <c r="A88" s="12" t="s">
        <v>122</v>
      </c>
      <c r="B88" s="12" t="s">
        <v>139</v>
      </c>
      <c r="C88" s="12" t="s">
        <v>93</v>
      </c>
      <c r="D88" s="32">
        <v>0</v>
      </c>
      <c r="E88" s="32">
        <v>727069</v>
      </c>
      <c r="F88" s="32">
        <v>0</v>
      </c>
      <c r="G88" s="40" t="s">
        <v>378</v>
      </c>
    </row>
    <row r="89" spans="1:7" s="1" customFormat="1" ht="18" customHeight="1">
      <c r="A89" s="12" t="s">
        <v>122</v>
      </c>
      <c r="B89" s="12" t="s">
        <v>139</v>
      </c>
      <c r="C89" s="12" t="s">
        <v>75</v>
      </c>
      <c r="D89" s="32">
        <v>0</v>
      </c>
      <c r="E89" s="32">
        <v>775476</v>
      </c>
      <c r="F89" s="32">
        <v>0</v>
      </c>
      <c r="G89" s="40" t="s">
        <v>378</v>
      </c>
    </row>
    <row r="90" spans="1:7" s="1" customFormat="1" ht="18" customHeight="1">
      <c r="A90" s="12" t="s">
        <v>122</v>
      </c>
      <c r="B90" s="12" t="s">
        <v>109</v>
      </c>
      <c r="C90" s="12" t="s">
        <v>104</v>
      </c>
      <c r="D90" s="32">
        <v>0</v>
      </c>
      <c r="E90" s="32">
        <v>22359</v>
      </c>
      <c r="F90" s="32">
        <v>0</v>
      </c>
      <c r="G90" s="40" t="s">
        <v>378</v>
      </c>
    </row>
    <row r="91" spans="1:7" s="1" customFormat="1" ht="18" customHeight="1">
      <c r="A91" s="12" t="s">
        <v>122</v>
      </c>
      <c r="B91" s="12" t="s">
        <v>140</v>
      </c>
      <c r="C91" s="12" t="s">
        <v>30</v>
      </c>
      <c r="D91" s="32">
        <v>1335</v>
      </c>
      <c r="E91" s="32">
        <v>47</v>
      </c>
      <c r="F91" s="32">
        <v>0</v>
      </c>
      <c r="G91" s="40" t="s">
        <v>379</v>
      </c>
    </row>
    <row r="92" spans="1:7" s="1" customFormat="1" ht="18" customHeight="1">
      <c r="A92" s="12" t="s">
        <v>122</v>
      </c>
      <c r="B92" s="12" t="s">
        <v>141</v>
      </c>
      <c r="C92" s="12" t="s">
        <v>91</v>
      </c>
      <c r="D92" s="32">
        <v>5987</v>
      </c>
      <c r="E92" s="32">
        <v>574</v>
      </c>
      <c r="F92" s="32">
        <v>0</v>
      </c>
      <c r="G92" s="40" t="s">
        <v>378</v>
      </c>
    </row>
    <row r="93" spans="1:7" s="1" customFormat="1" ht="18" customHeight="1">
      <c r="A93" s="12" t="s">
        <v>122</v>
      </c>
      <c r="B93" s="12" t="s">
        <v>143</v>
      </c>
      <c r="C93" s="12" t="s">
        <v>21</v>
      </c>
      <c r="D93" s="32">
        <v>0</v>
      </c>
      <c r="E93" s="32">
        <v>6417</v>
      </c>
      <c r="F93" s="32">
        <v>0</v>
      </c>
      <c r="G93" s="40" t="s">
        <v>379</v>
      </c>
    </row>
    <row r="94" spans="1:7" s="1" customFormat="1" ht="18" customHeight="1">
      <c r="A94" s="12" t="s">
        <v>122</v>
      </c>
      <c r="B94" s="12" t="s">
        <v>143</v>
      </c>
      <c r="C94" s="12" t="s">
        <v>23</v>
      </c>
      <c r="D94" s="32">
        <v>67</v>
      </c>
      <c r="E94" s="32">
        <v>650</v>
      </c>
      <c r="F94" s="32">
        <v>0</v>
      </c>
      <c r="G94" s="40" t="s">
        <v>379</v>
      </c>
    </row>
    <row r="95" spans="1:7" s="1" customFormat="1" ht="18" customHeight="1">
      <c r="A95" s="12" t="s">
        <v>122</v>
      </c>
      <c r="B95" s="12" t="s">
        <v>143</v>
      </c>
      <c r="C95" s="12" t="s">
        <v>27</v>
      </c>
      <c r="D95" s="32">
        <v>14801</v>
      </c>
      <c r="E95" s="32">
        <v>552507</v>
      </c>
      <c r="F95" s="32">
        <v>267</v>
      </c>
      <c r="G95" s="40" t="s">
        <v>379</v>
      </c>
    </row>
    <row r="96" spans="1:7" s="1" customFormat="1" ht="18" customHeight="1">
      <c r="A96" s="12" t="s">
        <v>122</v>
      </c>
      <c r="B96" s="12" t="s">
        <v>143</v>
      </c>
      <c r="C96" s="12" t="s">
        <v>127</v>
      </c>
      <c r="D96" s="32">
        <v>0</v>
      </c>
      <c r="E96" s="32">
        <v>37828</v>
      </c>
      <c r="F96" s="32">
        <v>0</v>
      </c>
      <c r="G96" s="40" t="s">
        <v>378</v>
      </c>
    </row>
    <row r="97" spans="1:7" s="1" customFormat="1" ht="18" customHeight="1">
      <c r="A97" s="12" t="s">
        <v>122</v>
      </c>
      <c r="B97" s="12" t="s">
        <v>143</v>
      </c>
      <c r="C97" s="12" t="s">
        <v>41</v>
      </c>
      <c r="D97" s="32">
        <v>310</v>
      </c>
      <c r="E97" s="32">
        <v>0</v>
      </c>
      <c r="F97" s="32">
        <v>0</v>
      </c>
      <c r="G97" s="40" t="s">
        <v>379</v>
      </c>
    </row>
    <row r="98" spans="1:7" s="1" customFormat="1" ht="18" customHeight="1">
      <c r="A98" s="12" t="s">
        <v>122</v>
      </c>
      <c r="B98" s="12" t="s">
        <v>143</v>
      </c>
      <c r="C98" s="12" t="s">
        <v>131</v>
      </c>
      <c r="D98" s="32">
        <v>129172</v>
      </c>
      <c r="E98" s="32">
        <v>0</v>
      </c>
      <c r="F98" s="32">
        <v>0</v>
      </c>
      <c r="G98" s="40" t="s">
        <v>378</v>
      </c>
    </row>
    <row r="99" spans="1:7" s="1" customFormat="1" ht="18" customHeight="1">
      <c r="A99" s="12" t="s">
        <v>122</v>
      </c>
      <c r="B99" s="12" t="s">
        <v>144</v>
      </c>
      <c r="C99" s="12" t="s">
        <v>21</v>
      </c>
      <c r="D99" s="32">
        <v>0</v>
      </c>
      <c r="E99" s="32">
        <v>1882273</v>
      </c>
      <c r="F99" s="32">
        <v>0</v>
      </c>
      <c r="G99" s="40" t="s">
        <v>379</v>
      </c>
    </row>
    <row r="100" spans="1:7" s="1" customFormat="1" ht="18" customHeight="1">
      <c r="A100" s="12" t="s">
        <v>122</v>
      </c>
      <c r="B100" s="12" t="s">
        <v>144</v>
      </c>
      <c r="C100" s="12" t="s">
        <v>85</v>
      </c>
      <c r="D100" s="32">
        <v>0</v>
      </c>
      <c r="E100" s="32">
        <v>930916</v>
      </c>
      <c r="F100" s="32">
        <v>0</v>
      </c>
      <c r="G100" s="40" t="s">
        <v>378</v>
      </c>
    </row>
    <row r="101" spans="1:7" s="1" customFormat="1" ht="18" customHeight="1">
      <c r="A101" s="12" t="s">
        <v>122</v>
      </c>
      <c r="B101" s="12" t="s">
        <v>144</v>
      </c>
      <c r="C101" s="12" t="s">
        <v>78</v>
      </c>
      <c r="D101" s="32">
        <v>52666</v>
      </c>
      <c r="E101" s="32">
        <v>1053769</v>
      </c>
      <c r="F101" s="32">
        <v>7951</v>
      </c>
      <c r="G101" s="40" t="s">
        <v>378</v>
      </c>
    </row>
    <row r="102" spans="1:7" s="1" customFormat="1" ht="18" customHeight="1">
      <c r="A102" s="12" t="s">
        <v>122</v>
      </c>
      <c r="B102" s="12" t="s">
        <v>144</v>
      </c>
      <c r="C102" s="12" t="s">
        <v>75</v>
      </c>
      <c r="D102" s="32">
        <v>0</v>
      </c>
      <c r="E102" s="32">
        <v>5900</v>
      </c>
      <c r="F102" s="32">
        <v>0</v>
      </c>
      <c r="G102" s="40" t="s">
        <v>378</v>
      </c>
    </row>
    <row r="103" spans="1:7" ht="18" customHeight="1">
      <c r="A103" s="12" t="s">
        <v>122</v>
      </c>
      <c r="B103" s="12" t="s">
        <v>144</v>
      </c>
      <c r="C103" s="12" t="s">
        <v>145</v>
      </c>
      <c r="D103" s="32">
        <v>99487</v>
      </c>
      <c r="E103" s="32">
        <v>1168320</v>
      </c>
      <c r="F103" s="32">
        <v>405</v>
      </c>
      <c r="G103" s="40" t="s">
        <v>378</v>
      </c>
    </row>
    <row r="104" spans="1:7" ht="18" customHeight="1">
      <c r="A104" s="12" t="s">
        <v>122</v>
      </c>
      <c r="B104" s="12" t="s">
        <v>144</v>
      </c>
      <c r="C104" s="12" t="s">
        <v>41</v>
      </c>
      <c r="D104" s="32">
        <v>48006</v>
      </c>
      <c r="E104" s="32">
        <v>0</v>
      </c>
      <c r="F104" s="32">
        <v>0</v>
      </c>
      <c r="G104" s="40" t="s">
        <v>379</v>
      </c>
    </row>
    <row r="105" spans="1:7" ht="18" customHeight="1">
      <c r="A105" s="12" t="s">
        <v>122</v>
      </c>
      <c r="B105" s="12" t="s">
        <v>146</v>
      </c>
      <c r="C105" s="12" t="s">
        <v>30</v>
      </c>
      <c r="D105" s="32">
        <v>2386</v>
      </c>
      <c r="E105" s="32">
        <v>0</v>
      </c>
      <c r="F105" s="32">
        <v>0</v>
      </c>
      <c r="G105" s="40" t="s">
        <v>379</v>
      </c>
    </row>
    <row r="106" spans="1:7" ht="18" customHeight="1">
      <c r="A106" s="12" t="s">
        <v>122</v>
      </c>
      <c r="B106" s="12" t="s">
        <v>146</v>
      </c>
      <c r="C106" s="12" t="s">
        <v>142</v>
      </c>
      <c r="D106" s="32">
        <v>11533</v>
      </c>
      <c r="E106" s="32">
        <v>24895</v>
      </c>
      <c r="F106" s="32">
        <v>66</v>
      </c>
      <c r="G106" s="40" t="s">
        <v>378</v>
      </c>
    </row>
    <row r="107" spans="1:7" ht="18" customHeight="1">
      <c r="A107" s="12" t="s">
        <v>122</v>
      </c>
      <c r="B107" s="12" t="s">
        <v>147</v>
      </c>
      <c r="C107" s="12" t="s">
        <v>27</v>
      </c>
      <c r="D107" s="32">
        <v>77779</v>
      </c>
      <c r="E107" s="32">
        <v>473560</v>
      </c>
      <c r="F107" s="32">
        <v>18210</v>
      </c>
      <c r="G107" s="40" t="s">
        <v>379</v>
      </c>
    </row>
    <row r="108" spans="1:7" ht="18" customHeight="1">
      <c r="A108" s="12" t="s">
        <v>122</v>
      </c>
      <c r="B108" s="12" t="s">
        <v>147</v>
      </c>
      <c r="C108" s="12" t="s">
        <v>31</v>
      </c>
      <c r="D108" s="32">
        <v>35</v>
      </c>
      <c r="E108" s="32">
        <v>0</v>
      </c>
      <c r="F108" s="32">
        <v>0</v>
      </c>
      <c r="G108" s="40" t="s">
        <v>379</v>
      </c>
    </row>
    <row r="109" spans="1:7" ht="18" customHeight="1">
      <c r="A109" s="12" t="s">
        <v>122</v>
      </c>
      <c r="B109" s="12" t="s">
        <v>147</v>
      </c>
      <c r="C109" s="12" t="s">
        <v>129</v>
      </c>
      <c r="D109" s="32">
        <v>131638</v>
      </c>
      <c r="E109" s="32">
        <v>87549</v>
      </c>
      <c r="F109" s="32">
        <v>0</v>
      </c>
      <c r="G109" s="40" t="s">
        <v>378</v>
      </c>
    </row>
    <row r="110" spans="1:7" ht="18" customHeight="1">
      <c r="A110" s="12" t="s">
        <v>122</v>
      </c>
      <c r="B110" s="12" t="s">
        <v>147</v>
      </c>
      <c r="C110" s="12" t="s">
        <v>41</v>
      </c>
      <c r="D110" s="32">
        <v>89889</v>
      </c>
      <c r="E110" s="32">
        <v>0</v>
      </c>
      <c r="F110" s="32">
        <v>0</v>
      </c>
      <c r="G110" s="40" t="s">
        <v>379</v>
      </c>
    </row>
    <row r="111" spans="1:7" ht="18" customHeight="1">
      <c r="A111" s="12" t="s">
        <v>122</v>
      </c>
      <c r="B111" s="12" t="s">
        <v>147</v>
      </c>
      <c r="C111" s="12" t="s">
        <v>46</v>
      </c>
      <c r="D111" s="32">
        <v>433</v>
      </c>
      <c r="E111" s="32">
        <v>0</v>
      </c>
      <c r="F111" s="32">
        <v>0</v>
      </c>
      <c r="G111" s="40" t="s">
        <v>379</v>
      </c>
    </row>
    <row r="112" spans="1:7" ht="18" customHeight="1">
      <c r="A112" s="12" t="s">
        <v>122</v>
      </c>
      <c r="B112" s="12" t="s">
        <v>148</v>
      </c>
      <c r="C112" s="12" t="s">
        <v>21</v>
      </c>
      <c r="D112" s="32">
        <v>0</v>
      </c>
      <c r="E112" s="32">
        <v>10584702</v>
      </c>
      <c r="F112" s="32">
        <v>0</v>
      </c>
      <c r="G112" s="40" t="s">
        <v>379</v>
      </c>
    </row>
    <row r="113" spans="1:7" ht="18" customHeight="1">
      <c r="A113" s="12" t="s">
        <v>122</v>
      </c>
      <c r="B113" s="12" t="s">
        <v>148</v>
      </c>
      <c r="C113" s="12" t="s">
        <v>27</v>
      </c>
      <c r="D113" s="32">
        <v>24778</v>
      </c>
      <c r="E113" s="32">
        <v>4100</v>
      </c>
      <c r="F113" s="32">
        <v>0</v>
      </c>
      <c r="G113" s="40" t="s">
        <v>379</v>
      </c>
    </row>
    <row r="114" spans="1:7" ht="18" customHeight="1">
      <c r="A114" s="12" t="s">
        <v>122</v>
      </c>
      <c r="B114" s="12" t="s">
        <v>148</v>
      </c>
      <c r="C114" s="12" t="s">
        <v>28</v>
      </c>
      <c r="D114" s="32">
        <v>0</v>
      </c>
      <c r="E114" s="32">
        <v>453101</v>
      </c>
      <c r="F114" s="32">
        <v>0</v>
      </c>
      <c r="G114" s="40" t="s">
        <v>379</v>
      </c>
    </row>
    <row r="115" spans="1:7" ht="18" customHeight="1">
      <c r="A115" s="12" t="s">
        <v>122</v>
      </c>
      <c r="B115" s="12" t="s">
        <v>148</v>
      </c>
      <c r="C115" s="12" t="s">
        <v>41</v>
      </c>
      <c r="D115" s="32">
        <v>46538</v>
      </c>
      <c r="E115" s="32">
        <v>0</v>
      </c>
      <c r="F115" s="32">
        <v>0</v>
      </c>
      <c r="G115" s="40" t="s">
        <v>379</v>
      </c>
    </row>
    <row r="116" spans="1:7" ht="18" customHeight="1">
      <c r="A116" s="12" t="s">
        <v>149</v>
      </c>
      <c r="B116" s="12" t="s">
        <v>150</v>
      </c>
      <c r="C116" s="12" t="s">
        <v>151</v>
      </c>
      <c r="D116" s="32">
        <v>9947</v>
      </c>
      <c r="E116" s="32">
        <v>492359</v>
      </c>
      <c r="F116" s="32">
        <v>0</v>
      </c>
      <c r="G116" s="40" t="s">
        <v>378</v>
      </c>
    </row>
    <row r="117" spans="1:7" ht="18" customHeight="1">
      <c r="A117" s="12" t="s">
        <v>149</v>
      </c>
      <c r="B117" s="12" t="s">
        <v>152</v>
      </c>
      <c r="C117" s="12" t="s">
        <v>114</v>
      </c>
      <c r="D117" s="32">
        <v>17599</v>
      </c>
      <c r="E117" s="32">
        <v>635125</v>
      </c>
      <c r="F117" s="32">
        <v>0</v>
      </c>
      <c r="G117" s="40" t="s">
        <v>378</v>
      </c>
    </row>
    <row r="118" spans="1:7" ht="18" customHeight="1">
      <c r="A118" s="12" t="s">
        <v>149</v>
      </c>
      <c r="B118" s="12" t="s">
        <v>153</v>
      </c>
      <c r="C118" s="12" t="s">
        <v>85</v>
      </c>
      <c r="D118" s="32">
        <v>0</v>
      </c>
      <c r="E118" s="32">
        <v>112242</v>
      </c>
      <c r="F118" s="32">
        <v>0</v>
      </c>
      <c r="G118" s="40" t="s">
        <v>378</v>
      </c>
    </row>
    <row r="119" spans="1:7" ht="18" customHeight="1">
      <c r="A119" s="12" t="s">
        <v>149</v>
      </c>
      <c r="B119" s="12" t="s">
        <v>153</v>
      </c>
      <c r="C119" s="12" t="s">
        <v>154</v>
      </c>
      <c r="D119" s="32">
        <v>81699</v>
      </c>
      <c r="E119" s="32">
        <v>4648188</v>
      </c>
      <c r="F119" s="32">
        <v>8515</v>
      </c>
      <c r="G119" s="40" t="s">
        <v>378</v>
      </c>
    </row>
    <row r="120" spans="1:7" ht="18" customHeight="1">
      <c r="A120" s="12" t="s">
        <v>149</v>
      </c>
      <c r="B120" s="12" t="s">
        <v>153</v>
      </c>
      <c r="C120" s="12" t="s">
        <v>41</v>
      </c>
      <c r="D120" s="32">
        <v>265</v>
      </c>
      <c r="E120" s="32">
        <v>0</v>
      </c>
      <c r="F120" s="32">
        <v>0</v>
      </c>
      <c r="G120" s="40" t="s">
        <v>379</v>
      </c>
    </row>
    <row r="121" spans="1:7" ht="18" customHeight="1">
      <c r="A121" s="12" t="s">
        <v>149</v>
      </c>
      <c r="B121" s="12" t="s">
        <v>155</v>
      </c>
      <c r="C121" s="12" t="s">
        <v>156</v>
      </c>
      <c r="D121" s="32">
        <v>34998</v>
      </c>
      <c r="E121" s="32">
        <v>210822</v>
      </c>
      <c r="F121" s="32">
        <v>33</v>
      </c>
      <c r="G121" s="40" t="s">
        <v>378</v>
      </c>
    </row>
    <row r="122" spans="1:7" ht="18" customHeight="1">
      <c r="A122" s="12" t="s">
        <v>149</v>
      </c>
      <c r="B122" s="12" t="s">
        <v>157</v>
      </c>
      <c r="C122" s="12" t="s">
        <v>113</v>
      </c>
      <c r="D122" s="32">
        <v>13842</v>
      </c>
      <c r="E122" s="32">
        <v>443264</v>
      </c>
      <c r="F122" s="32">
        <v>75521</v>
      </c>
      <c r="G122" s="40" t="s">
        <v>378</v>
      </c>
    </row>
    <row r="123" spans="1:7" ht="18" customHeight="1">
      <c r="A123" s="12" t="s">
        <v>149</v>
      </c>
      <c r="B123" s="12" t="s">
        <v>158</v>
      </c>
      <c r="C123" s="12" t="s">
        <v>130</v>
      </c>
      <c r="D123" s="32">
        <v>16196</v>
      </c>
      <c r="E123" s="32">
        <v>755689</v>
      </c>
      <c r="F123" s="32">
        <v>0</v>
      </c>
      <c r="G123" s="40" t="s">
        <v>378</v>
      </c>
    </row>
    <row r="124" spans="1:7" ht="18" customHeight="1">
      <c r="A124" s="12" t="s">
        <v>149</v>
      </c>
      <c r="B124" s="12" t="s">
        <v>159</v>
      </c>
      <c r="C124" s="12" t="s">
        <v>24</v>
      </c>
      <c r="D124" s="32">
        <v>5</v>
      </c>
      <c r="E124" s="32">
        <v>0</v>
      </c>
      <c r="F124" s="32">
        <v>0</v>
      </c>
      <c r="G124" s="40" t="s">
        <v>379</v>
      </c>
    </row>
    <row r="125" spans="1:7" ht="18" customHeight="1">
      <c r="A125" s="12" t="s">
        <v>160</v>
      </c>
      <c r="B125" s="12" t="s">
        <v>161</v>
      </c>
      <c r="C125" s="12" t="s">
        <v>162</v>
      </c>
      <c r="D125" s="32">
        <v>22129</v>
      </c>
      <c r="E125" s="32">
        <v>400988</v>
      </c>
      <c r="F125" s="32">
        <v>0</v>
      </c>
      <c r="G125" s="40" t="s">
        <v>378</v>
      </c>
    </row>
    <row r="126" spans="1:7" ht="18" customHeight="1">
      <c r="A126" s="12" t="s">
        <v>160</v>
      </c>
      <c r="B126" s="12" t="s">
        <v>161</v>
      </c>
      <c r="C126" s="12" t="s">
        <v>163</v>
      </c>
      <c r="D126" s="32">
        <v>153501</v>
      </c>
      <c r="E126" s="32">
        <v>6329961</v>
      </c>
      <c r="F126" s="32">
        <v>313856</v>
      </c>
      <c r="G126" s="40" t="s">
        <v>378</v>
      </c>
    </row>
    <row r="127" spans="1:7" ht="18" customHeight="1">
      <c r="A127" s="12" t="s">
        <v>160</v>
      </c>
      <c r="B127" s="12" t="s">
        <v>161</v>
      </c>
      <c r="C127" s="12" t="s">
        <v>87</v>
      </c>
      <c r="D127" s="32">
        <v>0</v>
      </c>
      <c r="E127" s="32">
        <v>12022999</v>
      </c>
      <c r="F127" s="32">
        <v>0</v>
      </c>
      <c r="G127" s="40" t="s">
        <v>378</v>
      </c>
    </row>
    <row r="128" spans="1:7" ht="18" customHeight="1">
      <c r="A128" s="12" t="s">
        <v>160</v>
      </c>
      <c r="B128" s="12" t="s">
        <v>161</v>
      </c>
      <c r="C128" s="12" t="s">
        <v>41</v>
      </c>
      <c r="D128" s="32">
        <v>131477</v>
      </c>
      <c r="E128" s="32">
        <v>0</v>
      </c>
      <c r="F128" s="32">
        <v>0</v>
      </c>
      <c r="G128" s="40" t="s">
        <v>379</v>
      </c>
    </row>
    <row r="129" spans="1:7" ht="18" customHeight="1">
      <c r="A129" s="12" t="s">
        <v>160</v>
      </c>
      <c r="B129" s="12" t="s">
        <v>164</v>
      </c>
      <c r="C129" s="12" t="s">
        <v>151</v>
      </c>
      <c r="D129" s="32">
        <v>8111</v>
      </c>
      <c r="E129" s="32">
        <v>342742</v>
      </c>
      <c r="F129" s="32">
        <v>0</v>
      </c>
      <c r="G129" s="40" t="s">
        <v>378</v>
      </c>
    </row>
    <row r="130" spans="1:7" ht="18" customHeight="1">
      <c r="A130" s="12" t="s">
        <v>160</v>
      </c>
      <c r="B130" s="12" t="s">
        <v>164</v>
      </c>
      <c r="C130" s="12" t="s">
        <v>165</v>
      </c>
      <c r="D130" s="32">
        <v>15543</v>
      </c>
      <c r="E130" s="32">
        <v>484704</v>
      </c>
      <c r="F130" s="32">
        <v>0</v>
      </c>
      <c r="G130" s="40" t="s">
        <v>378</v>
      </c>
    </row>
    <row r="131" spans="1:7" ht="18" customHeight="1">
      <c r="A131" s="12" t="s">
        <v>160</v>
      </c>
      <c r="B131" s="12" t="s">
        <v>164</v>
      </c>
      <c r="C131" s="12" t="s">
        <v>24</v>
      </c>
      <c r="D131" s="32">
        <v>1</v>
      </c>
      <c r="E131" s="32">
        <v>0</v>
      </c>
      <c r="F131" s="32">
        <v>0</v>
      </c>
      <c r="G131" s="40" t="s">
        <v>379</v>
      </c>
    </row>
    <row r="132" spans="1:7" ht="18" customHeight="1">
      <c r="A132" s="12" t="s">
        <v>160</v>
      </c>
      <c r="B132" s="12" t="s">
        <v>164</v>
      </c>
      <c r="C132" s="12" t="s">
        <v>166</v>
      </c>
      <c r="D132" s="32">
        <v>248896</v>
      </c>
      <c r="E132" s="32">
        <v>7345968</v>
      </c>
      <c r="F132" s="32">
        <v>17282</v>
      </c>
      <c r="G132" s="40" t="s">
        <v>378</v>
      </c>
    </row>
    <row r="133" spans="1:7" ht="18" customHeight="1">
      <c r="A133" s="12" t="s">
        <v>160</v>
      </c>
      <c r="B133" s="12" t="s">
        <v>164</v>
      </c>
      <c r="C133" s="12" t="s">
        <v>167</v>
      </c>
      <c r="D133" s="32">
        <v>4955</v>
      </c>
      <c r="E133" s="32">
        <v>90745</v>
      </c>
      <c r="F133" s="32">
        <v>0</v>
      </c>
      <c r="G133" s="40" t="s">
        <v>378</v>
      </c>
    </row>
    <row r="134" spans="1:7" ht="18" customHeight="1">
      <c r="A134" s="12" t="s">
        <v>160</v>
      </c>
      <c r="B134" s="12" t="s">
        <v>164</v>
      </c>
      <c r="C134" s="12" t="s">
        <v>41</v>
      </c>
      <c r="D134" s="32">
        <v>66997</v>
      </c>
      <c r="E134" s="32">
        <v>0</v>
      </c>
      <c r="F134" s="32">
        <v>0</v>
      </c>
      <c r="G134" s="40" t="s">
        <v>379</v>
      </c>
    </row>
    <row r="135" spans="1:7" ht="18" customHeight="1">
      <c r="A135" s="12" t="s">
        <v>160</v>
      </c>
      <c r="B135" s="12" t="s">
        <v>168</v>
      </c>
      <c r="C135" s="12" t="s">
        <v>169</v>
      </c>
      <c r="D135" s="32">
        <v>335952</v>
      </c>
      <c r="E135" s="32">
        <v>13040968</v>
      </c>
      <c r="F135" s="32">
        <v>415176</v>
      </c>
      <c r="G135" s="40" t="s">
        <v>378</v>
      </c>
    </row>
    <row r="136" spans="1:7" ht="18" customHeight="1">
      <c r="A136" s="12" t="s">
        <v>160</v>
      </c>
      <c r="B136" s="12" t="s">
        <v>168</v>
      </c>
      <c r="C136" s="12" t="s">
        <v>170</v>
      </c>
      <c r="D136" s="32">
        <v>326</v>
      </c>
      <c r="E136" s="32">
        <v>11050</v>
      </c>
      <c r="F136" s="32">
        <v>1676</v>
      </c>
      <c r="G136" s="40" t="s">
        <v>378</v>
      </c>
    </row>
    <row r="137" spans="1:7" ht="18" customHeight="1">
      <c r="A137" s="12" t="s">
        <v>160</v>
      </c>
      <c r="B137" s="12" t="s">
        <v>168</v>
      </c>
      <c r="C137" s="12" t="s">
        <v>41</v>
      </c>
      <c r="D137" s="32">
        <v>186209</v>
      </c>
      <c r="E137" s="32">
        <v>3</v>
      </c>
      <c r="F137" s="32">
        <v>0</v>
      </c>
      <c r="G137" s="40" t="s">
        <v>379</v>
      </c>
    </row>
    <row r="138" spans="1:7" ht="18" customHeight="1">
      <c r="A138" s="12" t="s">
        <v>160</v>
      </c>
      <c r="B138" s="12" t="s">
        <v>171</v>
      </c>
      <c r="C138" s="12" t="s">
        <v>170</v>
      </c>
      <c r="D138" s="32">
        <v>98862</v>
      </c>
      <c r="E138" s="32">
        <v>4426407</v>
      </c>
      <c r="F138" s="32">
        <v>105242</v>
      </c>
      <c r="G138" s="40" t="s">
        <v>378</v>
      </c>
    </row>
    <row r="139" spans="1:7" ht="18" customHeight="1">
      <c r="A139" s="12" t="s">
        <v>160</v>
      </c>
      <c r="B139" s="12" t="s">
        <v>171</v>
      </c>
      <c r="C139" s="12" t="s">
        <v>75</v>
      </c>
      <c r="D139" s="32">
        <v>0</v>
      </c>
      <c r="E139" s="32">
        <v>151317</v>
      </c>
      <c r="F139" s="32">
        <v>0</v>
      </c>
      <c r="G139" s="40" t="s">
        <v>378</v>
      </c>
    </row>
    <row r="140" spans="1:7" ht="18" customHeight="1">
      <c r="A140" s="12" t="s">
        <v>160</v>
      </c>
      <c r="B140" s="12" t="s">
        <v>172</v>
      </c>
      <c r="C140" s="12" t="s">
        <v>83</v>
      </c>
      <c r="D140" s="32">
        <v>25014</v>
      </c>
      <c r="E140" s="32">
        <v>298839</v>
      </c>
      <c r="F140" s="32">
        <v>0</v>
      </c>
      <c r="G140" s="40" t="s">
        <v>378</v>
      </c>
    </row>
    <row r="141" spans="1:7" ht="18" customHeight="1">
      <c r="A141" s="12" t="s">
        <v>160</v>
      </c>
      <c r="B141" s="12" t="s">
        <v>172</v>
      </c>
      <c r="C141" s="12" t="s">
        <v>173</v>
      </c>
      <c r="D141" s="32">
        <v>95985</v>
      </c>
      <c r="E141" s="32">
        <v>1262270</v>
      </c>
      <c r="F141" s="32">
        <v>213</v>
      </c>
      <c r="G141" s="40" t="s">
        <v>378</v>
      </c>
    </row>
    <row r="142" spans="1:7" ht="18" customHeight="1">
      <c r="A142" s="12" t="s">
        <v>160</v>
      </c>
      <c r="B142" s="12" t="s">
        <v>172</v>
      </c>
      <c r="C142" s="12" t="s">
        <v>41</v>
      </c>
      <c r="D142" s="32">
        <v>81256</v>
      </c>
      <c r="E142" s="32">
        <v>0</v>
      </c>
      <c r="F142" s="32">
        <v>0</v>
      </c>
      <c r="G142" s="40" t="s">
        <v>379</v>
      </c>
    </row>
    <row r="143" spans="1:7" ht="18" customHeight="1">
      <c r="A143" s="12" t="s">
        <v>160</v>
      </c>
      <c r="B143" s="12" t="s">
        <v>174</v>
      </c>
      <c r="C143" s="12" t="s">
        <v>93</v>
      </c>
      <c r="D143" s="32">
        <v>0</v>
      </c>
      <c r="E143" s="32">
        <v>6714427</v>
      </c>
      <c r="F143" s="32">
        <v>0</v>
      </c>
      <c r="G143" s="40" t="s">
        <v>378</v>
      </c>
    </row>
    <row r="144" spans="1:7" ht="18" customHeight="1">
      <c r="A144" s="12" t="s">
        <v>160</v>
      </c>
      <c r="B144" s="12" t="s">
        <v>175</v>
      </c>
      <c r="C144" s="12" t="s">
        <v>41</v>
      </c>
      <c r="D144" s="32">
        <v>117</v>
      </c>
      <c r="E144" s="32">
        <v>0</v>
      </c>
      <c r="F144" s="32">
        <v>0</v>
      </c>
      <c r="G144" s="40" t="s">
        <v>379</v>
      </c>
    </row>
    <row r="145" spans="1:7" ht="18" customHeight="1">
      <c r="A145" s="12" t="s">
        <v>160</v>
      </c>
      <c r="B145" s="12" t="s">
        <v>175</v>
      </c>
      <c r="C145" s="12" t="s">
        <v>176</v>
      </c>
      <c r="D145" s="32">
        <v>732562</v>
      </c>
      <c r="E145" s="32">
        <v>15038090</v>
      </c>
      <c r="F145" s="32">
        <v>102863</v>
      </c>
      <c r="G145" s="40" t="s">
        <v>378</v>
      </c>
    </row>
    <row r="146" spans="1:7" ht="18" customHeight="1">
      <c r="A146" s="12" t="s">
        <v>160</v>
      </c>
      <c r="B146" s="12" t="s">
        <v>177</v>
      </c>
      <c r="C146" s="12" t="s">
        <v>125</v>
      </c>
      <c r="D146" s="32">
        <v>75662</v>
      </c>
      <c r="E146" s="32">
        <v>2424912</v>
      </c>
      <c r="F146" s="32">
        <v>849</v>
      </c>
      <c r="G146" s="40" t="s">
        <v>378</v>
      </c>
    </row>
    <row r="147" spans="1:7" ht="18" customHeight="1">
      <c r="A147" s="12" t="s">
        <v>160</v>
      </c>
      <c r="B147" s="12" t="s">
        <v>177</v>
      </c>
      <c r="C147" s="12" t="s">
        <v>41</v>
      </c>
      <c r="D147" s="32">
        <v>117681</v>
      </c>
      <c r="E147" s="32">
        <v>4</v>
      </c>
      <c r="F147" s="32">
        <v>0</v>
      </c>
      <c r="G147" s="40" t="s">
        <v>379</v>
      </c>
    </row>
    <row r="148" spans="1:7" ht="18" customHeight="1">
      <c r="A148" s="12" t="s">
        <v>160</v>
      </c>
      <c r="B148" s="12" t="s">
        <v>178</v>
      </c>
      <c r="C148" s="12" t="s">
        <v>179</v>
      </c>
      <c r="D148" s="32">
        <v>75064</v>
      </c>
      <c r="E148" s="32">
        <v>4688294</v>
      </c>
      <c r="F148" s="32">
        <v>172348</v>
      </c>
      <c r="G148" s="40" t="s">
        <v>378</v>
      </c>
    </row>
    <row r="149" spans="1:7" ht="18" customHeight="1">
      <c r="A149" s="12" t="s">
        <v>160</v>
      </c>
      <c r="B149" s="12" t="s">
        <v>180</v>
      </c>
      <c r="C149" s="12" t="s">
        <v>88</v>
      </c>
      <c r="D149" s="32">
        <v>28816</v>
      </c>
      <c r="E149" s="32">
        <v>997285</v>
      </c>
      <c r="F149" s="32">
        <v>57</v>
      </c>
      <c r="G149" s="40" t="s">
        <v>378</v>
      </c>
    </row>
    <row r="150" spans="1:7" ht="18" customHeight="1">
      <c r="A150" s="12" t="s">
        <v>407</v>
      </c>
      <c r="B150" s="12" t="s">
        <v>407</v>
      </c>
      <c r="C150" s="12" t="s">
        <v>407</v>
      </c>
      <c r="D150" s="32">
        <v>434</v>
      </c>
      <c r="E150" s="32">
        <v>14453</v>
      </c>
      <c r="F150" s="32">
        <v>504</v>
      </c>
      <c r="G150" s="40" t="s">
        <v>378</v>
      </c>
    </row>
    <row r="151" spans="1:7" ht="18" customHeight="1">
      <c r="A151" s="42" t="s">
        <v>408</v>
      </c>
      <c r="B151" s="42" t="s">
        <v>408</v>
      </c>
      <c r="C151" s="42" t="s">
        <v>408</v>
      </c>
      <c r="D151" s="43">
        <v>105191</v>
      </c>
      <c r="E151" s="43">
        <v>24285204</v>
      </c>
      <c r="F151" s="43">
        <v>0</v>
      </c>
      <c r="G151" s="41" t="s">
        <v>379</v>
      </c>
    </row>
  </sheetData>
  <sheetProtection/>
  <autoFilter ref="A4:G151"/>
  <mergeCells count="2">
    <mergeCell ref="A1:G1"/>
    <mergeCell ref="A2:G2"/>
  </mergeCells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4">
      <selection activeCell="B5" sqref="B5"/>
    </sheetView>
  </sheetViews>
  <sheetFormatPr defaultColWidth="9.140625" defaultRowHeight="12.75"/>
  <cols>
    <col min="1" max="1" width="26.28125" style="0" bestFit="1" customWidth="1"/>
    <col min="2" max="2" width="22.57421875" style="0" bestFit="1" customWidth="1"/>
    <col min="3" max="3" width="37.7109375" style="0" bestFit="1" customWidth="1"/>
    <col min="4" max="4" width="9.7109375" style="33" bestFit="1" customWidth="1"/>
    <col min="5" max="5" width="15.140625" style="33" bestFit="1" customWidth="1"/>
    <col min="6" max="6" width="11.7109375" style="33" bestFit="1" customWidth="1"/>
    <col min="7" max="7" width="16.140625" style="0" bestFit="1" customWidth="1"/>
  </cols>
  <sheetData>
    <row r="1" spans="1:7" s="1" customFormat="1" ht="15">
      <c r="A1" s="202" t="s">
        <v>181</v>
      </c>
      <c r="B1" s="202"/>
      <c r="C1" s="202"/>
      <c r="D1" s="202"/>
      <c r="E1" s="202"/>
      <c r="F1" s="202"/>
      <c r="G1" s="202"/>
    </row>
    <row r="2" spans="1:7" s="1" customFormat="1" ht="15">
      <c r="A2" s="202" t="s">
        <v>391</v>
      </c>
      <c r="B2" s="202"/>
      <c r="C2" s="202"/>
      <c r="D2" s="202"/>
      <c r="E2" s="202"/>
      <c r="F2" s="202"/>
      <c r="G2" s="202"/>
    </row>
    <row r="3" spans="4:6" s="1" customFormat="1" ht="18" customHeight="1">
      <c r="D3" s="30"/>
      <c r="E3" s="30"/>
      <c r="F3" s="30"/>
    </row>
    <row r="4" spans="1:7" s="1" customFormat="1" ht="18" customHeight="1">
      <c r="A4" s="2" t="s">
        <v>71</v>
      </c>
      <c r="B4" s="2" t="s">
        <v>72</v>
      </c>
      <c r="C4" s="2" t="s">
        <v>73</v>
      </c>
      <c r="D4" s="34" t="s">
        <v>74</v>
      </c>
      <c r="E4" s="34" t="s">
        <v>409</v>
      </c>
      <c r="F4" s="34" t="s">
        <v>410</v>
      </c>
      <c r="G4" s="20" t="s">
        <v>377</v>
      </c>
    </row>
    <row r="5" spans="1:7" s="1" customFormat="1" ht="18" customHeight="1">
      <c r="A5" s="12" t="s">
        <v>76</v>
      </c>
      <c r="B5" s="12" t="s">
        <v>77</v>
      </c>
      <c r="C5" s="12" t="s">
        <v>78</v>
      </c>
      <c r="D5" s="32">
        <v>172</v>
      </c>
      <c r="E5" s="32">
        <v>0</v>
      </c>
      <c r="F5" s="32">
        <v>0</v>
      </c>
      <c r="G5" s="35" t="s">
        <v>378</v>
      </c>
    </row>
    <row r="6" spans="1:7" s="1" customFormat="1" ht="18" customHeight="1">
      <c r="A6" s="12" t="s">
        <v>76</v>
      </c>
      <c r="B6" s="12" t="s">
        <v>77</v>
      </c>
      <c r="C6" s="12" t="s">
        <v>79</v>
      </c>
      <c r="D6" s="32">
        <v>87473</v>
      </c>
      <c r="E6" s="32">
        <v>2125407</v>
      </c>
      <c r="F6" s="32">
        <v>0</v>
      </c>
      <c r="G6" s="35" t="s">
        <v>378</v>
      </c>
    </row>
    <row r="7" spans="1:7" s="1" customFormat="1" ht="18" customHeight="1">
      <c r="A7" s="12" t="s">
        <v>76</v>
      </c>
      <c r="B7" s="12" t="s">
        <v>77</v>
      </c>
      <c r="C7" s="12" t="s">
        <v>41</v>
      </c>
      <c r="D7" s="32">
        <v>2839</v>
      </c>
      <c r="E7" s="32">
        <v>0</v>
      </c>
      <c r="F7" s="32">
        <v>0</v>
      </c>
      <c r="G7" s="35" t="s">
        <v>379</v>
      </c>
    </row>
    <row r="8" spans="1:7" s="1" customFormat="1" ht="18" customHeight="1">
      <c r="A8" s="12" t="s">
        <v>76</v>
      </c>
      <c r="B8" s="12" t="s">
        <v>80</v>
      </c>
      <c r="C8" s="12" t="s">
        <v>81</v>
      </c>
      <c r="D8" s="32">
        <v>52848</v>
      </c>
      <c r="E8" s="32">
        <v>62395</v>
      </c>
      <c r="F8" s="32">
        <v>443</v>
      </c>
      <c r="G8" s="35" t="s">
        <v>378</v>
      </c>
    </row>
    <row r="9" spans="1:7" s="1" customFormat="1" ht="18" customHeight="1">
      <c r="A9" s="12" t="s">
        <v>76</v>
      </c>
      <c r="B9" s="12" t="s">
        <v>82</v>
      </c>
      <c r="C9" s="12" t="s">
        <v>83</v>
      </c>
      <c r="D9" s="32">
        <v>0</v>
      </c>
      <c r="E9" s="32">
        <v>0</v>
      </c>
      <c r="F9" s="32">
        <v>0</v>
      </c>
      <c r="G9" s="35" t="s">
        <v>378</v>
      </c>
    </row>
    <row r="10" spans="1:7" s="1" customFormat="1" ht="18" customHeight="1">
      <c r="A10" s="12" t="s">
        <v>76</v>
      </c>
      <c r="B10" s="12" t="s">
        <v>82</v>
      </c>
      <c r="C10" s="12" t="s">
        <v>97</v>
      </c>
      <c r="D10" s="32">
        <v>0</v>
      </c>
      <c r="E10" s="32">
        <v>0</v>
      </c>
      <c r="F10" s="32">
        <v>0</v>
      </c>
      <c r="G10" s="35" t="s">
        <v>378</v>
      </c>
    </row>
    <row r="11" spans="1:7" s="1" customFormat="1" ht="18" customHeight="1">
      <c r="A11" s="12" t="s">
        <v>76</v>
      </c>
      <c r="B11" s="12" t="s">
        <v>82</v>
      </c>
      <c r="C11" s="12" t="s">
        <v>84</v>
      </c>
      <c r="D11" s="32">
        <v>7836</v>
      </c>
      <c r="E11" s="32">
        <v>0</v>
      </c>
      <c r="F11" s="32">
        <v>0</v>
      </c>
      <c r="G11" s="35" t="s">
        <v>378</v>
      </c>
    </row>
    <row r="12" spans="1:7" s="1" customFormat="1" ht="18" customHeight="1">
      <c r="A12" s="12" t="s">
        <v>76</v>
      </c>
      <c r="B12" s="12" t="s">
        <v>411</v>
      </c>
      <c r="C12" s="12" t="s">
        <v>88</v>
      </c>
      <c r="D12" s="32">
        <v>0</v>
      </c>
      <c r="E12" s="32">
        <v>0</v>
      </c>
      <c r="F12" s="32">
        <v>0</v>
      </c>
      <c r="G12" s="35" t="s">
        <v>378</v>
      </c>
    </row>
    <row r="13" spans="1:7" s="1" customFormat="1" ht="18" customHeight="1">
      <c r="A13" s="12" t="s">
        <v>76</v>
      </c>
      <c r="B13" s="12" t="s">
        <v>412</v>
      </c>
      <c r="C13" s="12" t="s">
        <v>154</v>
      </c>
      <c r="D13" s="32">
        <v>255</v>
      </c>
      <c r="E13" s="32">
        <v>11141</v>
      </c>
      <c r="F13" s="32">
        <v>445</v>
      </c>
      <c r="G13" s="35" t="s">
        <v>378</v>
      </c>
    </row>
    <row r="14" spans="1:7" s="1" customFormat="1" ht="18" customHeight="1">
      <c r="A14" s="12" t="s">
        <v>76</v>
      </c>
      <c r="B14" s="12" t="s">
        <v>86</v>
      </c>
      <c r="C14" s="12" t="s">
        <v>127</v>
      </c>
      <c r="D14" s="32">
        <v>0</v>
      </c>
      <c r="E14" s="32">
        <v>40955</v>
      </c>
      <c r="F14" s="32">
        <v>0</v>
      </c>
      <c r="G14" s="35" t="s">
        <v>378</v>
      </c>
    </row>
    <row r="15" spans="1:7" s="1" customFormat="1" ht="18" customHeight="1">
      <c r="A15" s="12" t="s">
        <v>76</v>
      </c>
      <c r="B15" s="12" t="s">
        <v>86</v>
      </c>
      <c r="C15" s="12" t="s">
        <v>87</v>
      </c>
      <c r="D15" s="32">
        <v>0</v>
      </c>
      <c r="E15" s="32">
        <v>0</v>
      </c>
      <c r="F15" s="32">
        <v>0</v>
      </c>
      <c r="G15" s="35" t="s">
        <v>378</v>
      </c>
    </row>
    <row r="16" spans="1:7" s="1" customFormat="1" ht="18" customHeight="1">
      <c r="A16" s="12" t="s">
        <v>76</v>
      </c>
      <c r="B16" s="12" t="s">
        <v>86</v>
      </c>
      <c r="C16" s="12" t="s">
        <v>88</v>
      </c>
      <c r="D16" s="32">
        <v>3338</v>
      </c>
      <c r="E16" s="32">
        <v>194408</v>
      </c>
      <c r="F16" s="32">
        <v>0</v>
      </c>
      <c r="G16" s="35" t="s">
        <v>378</v>
      </c>
    </row>
    <row r="17" spans="1:7" s="1" customFormat="1" ht="18" customHeight="1">
      <c r="A17" s="12" t="s">
        <v>89</v>
      </c>
      <c r="B17" s="12" t="s">
        <v>90</v>
      </c>
      <c r="C17" s="12" t="s">
        <v>91</v>
      </c>
      <c r="D17" s="32">
        <v>348</v>
      </c>
      <c r="E17" s="32">
        <v>0</v>
      </c>
      <c r="F17" s="32">
        <v>0</v>
      </c>
      <c r="G17" s="35" t="s">
        <v>378</v>
      </c>
    </row>
    <row r="18" spans="1:7" s="1" customFormat="1" ht="18" customHeight="1">
      <c r="A18" s="12" t="s">
        <v>89</v>
      </c>
      <c r="B18" s="12" t="s">
        <v>92</v>
      </c>
      <c r="C18" s="12" t="s">
        <v>27</v>
      </c>
      <c r="D18" s="32">
        <v>9600</v>
      </c>
      <c r="E18" s="32">
        <v>0</v>
      </c>
      <c r="F18" s="32">
        <v>0</v>
      </c>
      <c r="G18" s="35" t="s">
        <v>379</v>
      </c>
    </row>
    <row r="19" spans="1:7" s="1" customFormat="1" ht="18" customHeight="1">
      <c r="A19" s="12" t="s">
        <v>89</v>
      </c>
      <c r="B19" s="12" t="s">
        <v>94</v>
      </c>
      <c r="C19" s="12" t="s">
        <v>27</v>
      </c>
      <c r="D19" s="32">
        <v>755</v>
      </c>
      <c r="E19" s="32">
        <v>0</v>
      </c>
      <c r="F19" s="32">
        <v>0</v>
      </c>
      <c r="G19" s="35" t="s">
        <v>379</v>
      </c>
    </row>
    <row r="20" spans="1:7" s="1" customFormat="1" ht="18" customHeight="1">
      <c r="A20" s="12" t="s">
        <v>89</v>
      </c>
      <c r="B20" s="12" t="s">
        <v>98</v>
      </c>
      <c r="C20" s="12" t="s">
        <v>21</v>
      </c>
      <c r="D20" s="32">
        <v>0</v>
      </c>
      <c r="E20" s="32">
        <v>48696</v>
      </c>
      <c r="F20" s="32">
        <v>0</v>
      </c>
      <c r="G20" s="35" t="s">
        <v>379</v>
      </c>
    </row>
    <row r="21" spans="1:7" s="1" customFormat="1" ht="18" customHeight="1">
      <c r="A21" s="12" t="s">
        <v>89</v>
      </c>
      <c r="B21" s="12" t="s">
        <v>99</v>
      </c>
      <c r="C21" s="12" t="s">
        <v>91</v>
      </c>
      <c r="D21" s="32">
        <v>601</v>
      </c>
      <c r="E21" s="32">
        <v>39</v>
      </c>
      <c r="F21" s="32">
        <v>0</v>
      </c>
      <c r="G21" s="35" t="s">
        <v>378</v>
      </c>
    </row>
    <row r="22" spans="1:7" s="1" customFormat="1" ht="18" customHeight="1">
      <c r="A22" s="12" t="s">
        <v>89</v>
      </c>
      <c r="B22" s="12" t="s">
        <v>100</v>
      </c>
      <c r="C22" s="12" t="s">
        <v>21</v>
      </c>
      <c r="D22" s="32">
        <v>0</v>
      </c>
      <c r="E22" s="32">
        <v>90200</v>
      </c>
      <c r="F22" s="32">
        <v>0</v>
      </c>
      <c r="G22" s="35" t="s">
        <v>379</v>
      </c>
    </row>
    <row r="23" spans="1:7" s="1" customFormat="1" ht="18" customHeight="1">
      <c r="A23" s="12" t="s">
        <v>89</v>
      </c>
      <c r="B23" s="12" t="s">
        <v>100</v>
      </c>
      <c r="C23" s="12" t="s">
        <v>103</v>
      </c>
      <c r="D23" s="32">
        <v>0</v>
      </c>
      <c r="E23" s="32">
        <v>0</v>
      </c>
      <c r="F23" s="32">
        <v>0</v>
      </c>
      <c r="G23" s="35" t="s">
        <v>378</v>
      </c>
    </row>
    <row r="24" spans="1:7" s="1" customFormat="1" ht="18" customHeight="1">
      <c r="A24" s="12" t="s">
        <v>89</v>
      </c>
      <c r="B24" s="12" t="s">
        <v>100</v>
      </c>
      <c r="C24" s="12" t="s">
        <v>101</v>
      </c>
      <c r="D24" s="32">
        <v>174262</v>
      </c>
      <c r="E24" s="32">
        <v>472255</v>
      </c>
      <c r="F24" s="32">
        <v>21883</v>
      </c>
      <c r="G24" s="35" t="s">
        <v>378</v>
      </c>
    </row>
    <row r="25" spans="1:7" s="1" customFormat="1" ht="18" customHeight="1">
      <c r="A25" s="12" t="s">
        <v>89</v>
      </c>
      <c r="B25" s="12" t="s">
        <v>100</v>
      </c>
      <c r="C25" s="12" t="s">
        <v>96</v>
      </c>
      <c r="D25" s="32">
        <v>0</v>
      </c>
      <c r="E25" s="32">
        <v>0</v>
      </c>
      <c r="F25" s="32">
        <v>0</v>
      </c>
      <c r="G25" s="35" t="s">
        <v>378</v>
      </c>
    </row>
    <row r="26" spans="1:7" s="1" customFormat="1" ht="18" customHeight="1">
      <c r="A26" s="12" t="s">
        <v>89</v>
      </c>
      <c r="B26" s="12" t="s">
        <v>100</v>
      </c>
      <c r="C26" s="12" t="s">
        <v>28</v>
      </c>
      <c r="D26" s="32">
        <v>0</v>
      </c>
      <c r="E26" s="32">
        <v>129327</v>
      </c>
      <c r="F26" s="32">
        <v>0</v>
      </c>
      <c r="G26" s="35" t="s">
        <v>379</v>
      </c>
    </row>
    <row r="27" spans="1:7" s="1" customFormat="1" ht="18" customHeight="1">
      <c r="A27" s="12" t="s">
        <v>89</v>
      </c>
      <c r="B27" s="12" t="s">
        <v>102</v>
      </c>
      <c r="C27" s="12" t="s">
        <v>103</v>
      </c>
      <c r="D27" s="32">
        <v>0</v>
      </c>
      <c r="E27" s="32">
        <v>0</v>
      </c>
      <c r="F27" s="32">
        <v>0</v>
      </c>
      <c r="G27" s="35" t="s">
        <v>378</v>
      </c>
    </row>
    <row r="28" spans="1:7" s="1" customFormat="1" ht="18" customHeight="1">
      <c r="A28" s="12" t="s">
        <v>89</v>
      </c>
      <c r="B28" s="12" t="s">
        <v>102</v>
      </c>
      <c r="C28" s="12" t="s">
        <v>112</v>
      </c>
      <c r="D28" s="32">
        <v>354</v>
      </c>
      <c r="E28" s="32">
        <v>170</v>
      </c>
      <c r="F28" s="32">
        <v>0</v>
      </c>
      <c r="G28" s="35" t="s">
        <v>378</v>
      </c>
    </row>
    <row r="29" spans="1:7" s="1" customFormat="1" ht="18" customHeight="1">
      <c r="A29" s="12" t="s">
        <v>89</v>
      </c>
      <c r="B29" s="12" t="s">
        <v>102</v>
      </c>
      <c r="C29" s="12" t="s">
        <v>104</v>
      </c>
      <c r="D29" s="32">
        <v>0</v>
      </c>
      <c r="E29" s="32">
        <v>1729</v>
      </c>
      <c r="F29" s="32">
        <v>0</v>
      </c>
      <c r="G29" s="35" t="s">
        <v>378</v>
      </c>
    </row>
    <row r="30" spans="1:7" s="1" customFormat="1" ht="18" customHeight="1">
      <c r="A30" s="12" t="s">
        <v>89</v>
      </c>
      <c r="B30" s="12" t="s">
        <v>102</v>
      </c>
      <c r="C30" s="12" t="s">
        <v>127</v>
      </c>
      <c r="D30" s="32">
        <v>0</v>
      </c>
      <c r="E30" s="32">
        <v>15420</v>
      </c>
      <c r="F30" s="32">
        <v>0</v>
      </c>
      <c r="G30" s="35" t="s">
        <v>378</v>
      </c>
    </row>
    <row r="31" spans="1:7" s="1" customFormat="1" ht="18" customHeight="1">
      <c r="A31" s="12" t="s">
        <v>89</v>
      </c>
      <c r="B31" s="12" t="s">
        <v>105</v>
      </c>
      <c r="C31" s="12" t="s">
        <v>27</v>
      </c>
      <c r="D31" s="32">
        <v>4851</v>
      </c>
      <c r="E31" s="32">
        <v>0</v>
      </c>
      <c r="F31" s="32">
        <v>0</v>
      </c>
      <c r="G31" s="35" t="s">
        <v>379</v>
      </c>
    </row>
    <row r="32" spans="1:7" s="1" customFormat="1" ht="18" customHeight="1">
      <c r="A32" s="12" t="s">
        <v>106</v>
      </c>
      <c r="B32" s="12" t="s">
        <v>107</v>
      </c>
      <c r="C32" s="12" t="s">
        <v>108</v>
      </c>
      <c r="D32" s="32">
        <v>75495</v>
      </c>
      <c r="E32" s="32">
        <v>2586147</v>
      </c>
      <c r="F32" s="32">
        <v>159155</v>
      </c>
      <c r="G32" s="35" t="s">
        <v>378</v>
      </c>
    </row>
    <row r="33" spans="1:7" s="1" customFormat="1" ht="18" customHeight="1">
      <c r="A33" s="12" t="s">
        <v>106</v>
      </c>
      <c r="B33" s="12" t="s">
        <v>109</v>
      </c>
      <c r="C33" s="12" t="s">
        <v>21</v>
      </c>
      <c r="D33" s="32">
        <v>0</v>
      </c>
      <c r="E33" s="32">
        <v>31252884</v>
      </c>
      <c r="F33" s="32">
        <v>0</v>
      </c>
      <c r="G33" s="35" t="s">
        <v>379</v>
      </c>
    </row>
    <row r="34" spans="1:7" s="1" customFormat="1" ht="18" customHeight="1">
      <c r="A34" s="12" t="s">
        <v>106</v>
      </c>
      <c r="B34" s="12" t="s">
        <v>109</v>
      </c>
      <c r="C34" s="12" t="s">
        <v>103</v>
      </c>
      <c r="D34" s="32">
        <v>524319</v>
      </c>
      <c r="E34" s="32">
        <v>15691550</v>
      </c>
      <c r="F34" s="32">
        <v>1028141</v>
      </c>
      <c r="G34" s="35" t="s">
        <v>378</v>
      </c>
    </row>
    <row r="35" spans="1:7" s="1" customFormat="1" ht="18" customHeight="1">
      <c r="A35" s="12" t="s">
        <v>106</v>
      </c>
      <c r="B35" s="12" t="s">
        <v>109</v>
      </c>
      <c r="C35" s="12" t="s">
        <v>110</v>
      </c>
      <c r="D35" s="32">
        <v>0</v>
      </c>
      <c r="E35" s="32">
        <v>11841683</v>
      </c>
      <c r="F35" s="32">
        <v>0</v>
      </c>
      <c r="G35" s="35" t="s">
        <v>378</v>
      </c>
    </row>
    <row r="36" spans="1:7" s="1" customFormat="1" ht="18" customHeight="1">
      <c r="A36" s="12" t="s">
        <v>106</v>
      </c>
      <c r="B36" s="12" t="s">
        <v>109</v>
      </c>
      <c r="C36" s="12" t="s">
        <v>85</v>
      </c>
      <c r="D36" s="32">
        <v>0</v>
      </c>
      <c r="E36" s="32">
        <v>30597515</v>
      </c>
      <c r="F36" s="32">
        <v>0</v>
      </c>
      <c r="G36" s="35" t="s">
        <v>378</v>
      </c>
    </row>
    <row r="37" spans="1:7" s="1" customFormat="1" ht="18" customHeight="1">
      <c r="A37" s="12" t="s">
        <v>106</v>
      </c>
      <c r="B37" s="12" t="s">
        <v>109</v>
      </c>
      <c r="C37" s="12" t="s">
        <v>97</v>
      </c>
      <c r="D37" s="32">
        <v>0</v>
      </c>
      <c r="E37" s="32">
        <v>6066805</v>
      </c>
      <c r="F37" s="32">
        <v>0</v>
      </c>
      <c r="G37" s="35" t="s">
        <v>378</v>
      </c>
    </row>
    <row r="38" spans="1:7" s="1" customFormat="1" ht="18" customHeight="1">
      <c r="A38" s="12" t="s">
        <v>106</v>
      </c>
      <c r="B38" s="12" t="s">
        <v>109</v>
      </c>
      <c r="C38" s="12" t="s">
        <v>111</v>
      </c>
      <c r="D38" s="32">
        <v>175867</v>
      </c>
      <c r="E38" s="32">
        <v>4505589</v>
      </c>
      <c r="F38" s="32">
        <v>1000010</v>
      </c>
      <c r="G38" s="35" t="s">
        <v>378</v>
      </c>
    </row>
    <row r="39" spans="1:7" s="1" customFormat="1" ht="18" customHeight="1">
      <c r="A39" s="12" t="s">
        <v>106</v>
      </c>
      <c r="B39" s="12" t="s">
        <v>109</v>
      </c>
      <c r="C39" s="12" t="s">
        <v>112</v>
      </c>
      <c r="D39" s="32">
        <v>254906</v>
      </c>
      <c r="E39" s="32">
        <v>5809043</v>
      </c>
      <c r="F39" s="32">
        <v>1142295</v>
      </c>
      <c r="G39" s="35" t="s">
        <v>378</v>
      </c>
    </row>
    <row r="40" spans="1:7" s="1" customFormat="1" ht="18" customHeight="1">
      <c r="A40" s="12" t="s">
        <v>106</v>
      </c>
      <c r="B40" s="12" t="s">
        <v>109</v>
      </c>
      <c r="C40" s="12" t="s">
        <v>104</v>
      </c>
      <c r="D40" s="32">
        <v>0</v>
      </c>
      <c r="E40" s="32">
        <v>13531161</v>
      </c>
      <c r="F40" s="32">
        <v>0</v>
      </c>
      <c r="G40" s="35" t="s">
        <v>378</v>
      </c>
    </row>
    <row r="41" spans="1:7" s="1" customFormat="1" ht="18" customHeight="1">
      <c r="A41" s="12" t="s">
        <v>106</v>
      </c>
      <c r="B41" s="12" t="s">
        <v>109</v>
      </c>
      <c r="C41" s="12" t="s">
        <v>27</v>
      </c>
      <c r="D41" s="32">
        <v>2640</v>
      </c>
      <c r="E41" s="32">
        <v>0</v>
      </c>
      <c r="F41" s="32">
        <v>0</v>
      </c>
      <c r="G41" s="35" t="s">
        <v>379</v>
      </c>
    </row>
    <row r="42" spans="1:7" s="1" customFormat="1" ht="18" customHeight="1">
      <c r="A42" s="12" t="s">
        <v>106</v>
      </c>
      <c r="B42" s="12" t="s">
        <v>109</v>
      </c>
      <c r="C42" s="12" t="s">
        <v>113</v>
      </c>
      <c r="D42" s="32">
        <v>4001</v>
      </c>
      <c r="E42" s="32">
        <v>19169</v>
      </c>
      <c r="F42" s="32">
        <v>19109</v>
      </c>
      <c r="G42" s="35" t="s">
        <v>378</v>
      </c>
    </row>
    <row r="43" spans="1:7" s="1" customFormat="1" ht="18" customHeight="1">
      <c r="A43" s="12" t="s">
        <v>106</v>
      </c>
      <c r="B43" s="12" t="s">
        <v>109</v>
      </c>
      <c r="C43" s="12" t="s">
        <v>114</v>
      </c>
      <c r="D43" s="32">
        <v>11046</v>
      </c>
      <c r="E43" s="32">
        <v>170704</v>
      </c>
      <c r="F43" s="32">
        <v>0</v>
      </c>
      <c r="G43" s="35" t="s">
        <v>378</v>
      </c>
    </row>
    <row r="44" spans="1:7" s="1" customFormat="1" ht="18" customHeight="1">
      <c r="A44" s="12" t="s">
        <v>106</v>
      </c>
      <c r="B44" s="12" t="s">
        <v>109</v>
      </c>
      <c r="C44" s="12" t="s">
        <v>127</v>
      </c>
      <c r="D44" s="32">
        <v>0</v>
      </c>
      <c r="E44" s="32">
        <v>9477084</v>
      </c>
      <c r="F44" s="32">
        <v>0</v>
      </c>
      <c r="G44" s="35" t="s">
        <v>378</v>
      </c>
    </row>
    <row r="45" spans="1:7" s="1" customFormat="1" ht="18" customHeight="1">
      <c r="A45" s="12" t="s">
        <v>106</v>
      </c>
      <c r="B45" s="12" t="s">
        <v>109</v>
      </c>
      <c r="C45" s="12" t="s">
        <v>135</v>
      </c>
      <c r="D45" s="32">
        <v>0</v>
      </c>
      <c r="E45" s="32">
        <v>19968380</v>
      </c>
      <c r="F45" s="32">
        <v>0</v>
      </c>
      <c r="G45" s="35" t="s">
        <v>378</v>
      </c>
    </row>
    <row r="46" spans="1:7" s="1" customFormat="1" ht="18" customHeight="1">
      <c r="A46" s="12" t="s">
        <v>106</v>
      </c>
      <c r="B46" s="12" t="s">
        <v>109</v>
      </c>
      <c r="C46" s="12" t="s">
        <v>28</v>
      </c>
      <c r="D46" s="32">
        <v>0</v>
      </c>
      <c r="E46" s="32">
        <v>1524099</v>
      </c>
      <c r="F46" s="32">
        <v>0</v>
      </c>
      <c r="G46" s="35" t="s">
        <v>379</v>
      </c>
    </row>
    <row r="47" spans="1:7" s="1" customFormat="1" ht="18" customHeight="1">
      <c r="A47" s="12" t="s">
        <v>106</v>
      </c>
      <c r="B47" s="12" t="s">
        <v>109</v>
      </c>
      <c r="C47" s="12" t="s">
        <v>41</v>
      </c>
      <c r="D47" s="32">
        <v>515872</v>
      </c>
      <c r="E47" s="32">
        <v>0</v>
      </c>
      <c r="F47" s="32">
        <v>0</v>
      </c>
      <c r="G47" s="35" t="s">
        <v>379</v>
      </c>
    </row>
    <row r="48" spans="1:7" s="1" customFormat="1" ht="18" customHeight="1">
      <c r="A48" s="12" t="s">
        <v>106</v>
      </c>
      <c r="B48" s="12" t="s">
        <v>109</v>
      </c>
      <c r="C48" s="12" t="s">
        <v>115</v>
      </c>
      <c r="D48" s="32">
        <v>0</v>
      </c>
      <c r="E48" s="32">
        <v>4230976</v>
      </c>
      <c r="F48" s="32">
        <v>0</v>
      </c>
      <c r="G48" s="35" t="s">
        <v>378</v>
      </c>
    </row>
    <row r="49" spans="1:7" s="1" customFormat="1" ht="18" customHeight="1">
      <c r="A49" s="12" t="s">
        <v>106</v>
      </c>
      <c r="B49" s="12" t="s">
        <v>109</v>
      </c>
      <c r="C49" s="12" t="s">
        <v>116</v>
      </c>
      <c r="D49" s="32">
        <v>146542</v>
      </c>
      <c r="E49" s="32">
        <v>4902446</v>
      </c>
      <c r="F49" s="32">
        <v>723367</v>
      </c>
      <c r="G49" s="35" t="s">
        <v>378</v>
      </c>
    </row>
    <row r="50" spans="1:7" s="1" customFormat="1" ht="18" customHeight="1">
      <c r="A50" s="12" t="s">
        <v>106</v>
      </c>
      <c r="B50" s="12" t="s">
        <v>109</v>
      </c>
      <c r="C50" s="12" t="s">
        <v>117</v>
      </c>
      <c r="D50" s="32">
        <v>0</v>
      </c>
      <c r="E50" s="32">
        <v>8075935</v>
      </c>
      <c r="F50" s="32">
        <v>0</v>
      </c>
      <c r="G50" s="35" t="s">
        <v>378</v>
      </c>
    </row>
    <row r="51" spans="1:7" s="1" customFormat="1" ht="18" customHeight="1">
      <c r="A51" s="12" t="s">
        <v>106</v>
      </c>
      <c r="B51" s="12" t="s">
        <v>109</v>
      </c>
      <c r="C51" s="12" t="s">
        <v>118</v>
      </c>
      <c r="D51" s="32">
        <v>51494</v>
      </c>
      <c r="E51" s="32">
        <v>257522</v>
      </c>
      <c r="F51" s="32">
        <v>0</v>
      </c>
      <c r="G51" s="35" t="s">
        <v>378</v>
      </c>
    </row>
    <row r="52" spans="1:7" s="1" customFormat="1" ht="18" customHeight="1">
      <c r="A52" s="12" t="s">
        <v>106</v>
      </c>
      <c r="B52" s="12" t="s">
        <v>119</v>
      </c>
      <c r="C52" s="12" t="s">
        <v>120</v>
      </c>
      <c r="D52" s="32">
        <v>82165</v>
      </c>
      <c r="E52" s="32">
        <v>3804080</v>
      </c>
      <c r="F52" s="32">
        <v>0</v>
      </c>
      <c r="G52" s="35" t="s">
        <v>378</v>
      </c>
    </row>
    <row r="53" spans="1:7" s="1" customFormat="1" ht="18" customHeight="1">
      <c r="A53" s="12" t="s">
        <v>106</v>
      </c>
      <c r="B53" s="12" t="s">
        <v>119</v>
      </c>
      <c r="C53" s="12" t="s">
        <v>121</v>
      </c>
      <c r="D53" s="32">
        <v>17158</v>
      </c>
      <c r="E53" s="32">
        <v>460205</v>
      </c>
      <c r="F53" s="32">
        <v>0</v>
      </c>
      <c r="G53" s="35" t="s">
        <v>378</v>
      </c>
    </row>
    <row r="54" spans="1:7" s="1" customFormat="1" ht="18" customHeight="1">
      <c r="A54" s="12" t="s">
        <v>106</v>
      </c>
      <c r="B54" s="12" t="s">
        <v>119</v>
      </c>
      <c r="C54" s="12" t="s">
        <v>27</v>
      </c>
      <c r="D54" s="32">
        <v>251</v>
      </c>
      <c r="E54" s="32">
        <v>0</v>
      </c>
      <c r="F54" s="32">
        <v>0</v>
      </c>
      <c r="G54" s="35" t="s">
        <v>379</v>
      </c>
    </row>
    <row r="55" spans="1:7" s="1" customFormat="1" ht="18" customHeight="1">
      <c r="A55" s="12" t="s">
        <v>106</v>
      </c>
      <c r="B55" s="12" t="s">
        <v>119</v>
      </c>
      <c r="C55" s="12" t="s">
        <v>96</v>
      </c>
      <c r="D55" s="32">
        <v>0</v>
      </c>
      <c r="E55" s="32">
        <v>9140415</v>
      </c>
      <c r="F55" s="32">
        <v>0</v>
      </c>
      <c r="G55" s="35" t="s">
        <v>378</v>
      </c>
    </row>
    <row r="56" spans="1:7" s="1" customFormat="1" ht="18" customHeight="1">
      <c r="A56" s="12" t="s">
        <v>106</v>
      </c>
      <c r="B56" s="12" t="s">
        <v>119</v>
      </c>
      <c r="C56" s="12" t="s">
        <v>28</v>
      </c>
      <c r="D56" s="32">
        <v>0</v>
      </c>
      <c r="E56" s="32">
        <v>129327</v>
      </c>
      <c r="F56" s="32">
        <v>0</v>
      </c>
      <c r="G56" s="35" t="s">
        <v>379</v>
      </c>
    </row>
    <row r="57" spans="1:7" s="1" customFormat="1" ht="18" customHeight="1">
      <c r="A57" s="12" t="s">
        <v>122</v>
      </c>
      <c r="B57" s="12" t="s">
        <v>123</v>
      </c>
      <c r="C57" s="12" t="s">
        <v>21</v>
      </c>
      <c r="D57" s="32">
        <v>0</v>
      </c>
      <c r="E57" s="32">
        <v>50361</v>
      </c>
      <c r="F57" s="32">
        <v>0</v>
      </c>
      <c r="G57" s="35" t="s">
        <v>379</v>
      </c>
    </row>
    <row r="58" spans="1:7" s="1" customFormat="1" ht="18" customHeight="1">
      <c r="A58" s="12" t="s">
        <v>122</v>
      </c>
      <c r="B58" s="12" t="s">
        <v>123</v>
      </c>
      <c r="C58" s="12" t="s">
        <v>124</v>
      </c>
      <c r="D58" s="32">
        <v>235977</v>
      </c>
      <c r="E58" s="32">
        <v>149833</v>
      </c>
      <c r="F58" s="32">
        <v>17638</v>
      </c>
      <c r="G58" s="35" t="s">
        <v>378</v>
      </c>
    </row>
    <row r="59" spans="1:7" s="1" customFormat="1" ht="18" customHeight="1">
      <c r="A59" s="12" t="s">
        <v>122</v>
      </c>
      <c r="B59" s="12" t="s">
        <v>123</v>
      </c>
      <c r="C59" s="12" t="s">
        <v>108</v>
      </c>
      <c r="D59" s="32">
        <v>0</v>
      </c>
      <c r="E59" s="32">
        <v>0</v>
      </c>
      <c r="F59" s="32">
        <v>0</v>
      </c>
      <c r="G59" s="35" t="s">
        <v>378</v>
      </c>
    </row>
    <row r="60" spans="1:7" s="1" customFormat="1" ht="18" customHeight="1">
      <c r="A60" s="12" t="s">
        <v>122</v>
      </c>
      <c r="B60" s="12" t="s">
        <v>123</v>
      </c>
      <c r="C60" s="12" t="s">
        <v>85</v>
      </c>
      <c r="D60" s="32">
        <v>0</v>
      </c>
      <c r="E60" s="32">
        <v>77550</v>
      </c>
      <c r="F60" s="32">
        <v>0</v>
      </c>
      <c r="G60" s="35" t="s">
        <v>378</v>
      </c>
    </row>
    <row r="61" spans="1:7" s="1" customFormat="1" ht="18" customHeight="1">
      <c r="A61" s="12" t="s">
        <v>122</v>
      </c>
      <c r="B61" s="12" t="s">
        <v>123</v>
      </c>
      <c r="C61" s="12" t="s">
        <v>24</v>
      </c>
      <c r="D61" s="32">
        <v>1514</v>
      </c>
      <c r="E61" s="32">
        <v>0</v>
      </c>
      <c r="F61" s="32">
        <v>0</v>
      </c>
      <c r="G61" s="35" t="s">
        <v>379</v>
      </c>
    </row>
    <row r="62" spans="1:7" s="1" customFormat="1" ht="18" customHeight="1">
      <c r="A62" s="12" t="s">
        <v>122</v>
      </c>
      <c r="B62" s="12" t="s">
        <v>123</v>
      </c>
      <c r="C62" s="12" t="s">
        <v>125</v>
      </c>
      <c r="D62" s="32">
        <v>26647</v>
      </c>
      <c r="E62" s="32">
        <v>1554569</v>
      </c>
      <c r="F62" s="32">
        <v>0</v>
      </c>
      <c r="G62" s="35" t="s">
        <v>378</v>
      </c>
    </row>
    <row r="63" spans="1:7" s="1" customFormat="1" ht="18" customHeight="1">
      <c r="A63" s="12" t="s">
        <v>122</v>
      </c>
      <c r="B63" s="12" t="s">
        <v>123</v>
      </c>
      <c r="C63" s="12" t="s">
        <v>104</v>
      </c>
      <c r="D63" s="32">
        <v>0</v>
      </c>
      <c r="E63" s="32">
        <v>102307</v>
      </c>
      <c r="F63" s="32">
        <v>0</v>
      </c>
      <c r="G63" s="35" t="s">
        <v>378</v>
      </c>
    </row>
    <row r="64" spans="1:7" s="1" customFormat="1" ht="18" customHeight="1">
      <c r="A64" s="12" t="s">
        <v>122</v>
      </c>
      <c r="B64" s="12" t="s">
        <v>123</v>
      </c>
      <c r="C64" s="12" t="s">
        <v>27</v>
      </c>
      <c r="D64" s="32">
        <v>553837</v>
      </c>
      <c r="E64" s="32">
        <v>1709946</v>
      </c>
      <c r="F64" s="32">
        <v>0</v>
      </c>
      <c r="G64" s="35" t="s">
        <v>379</v>
      </c>
    </row>
    <row r="65" spans="1:7" s="1" customFormat="1" ht="18" customHeight="1">
      <c r="A65" s="12" t="s">
        <v>122</v>
      </c>
      <c r="B65" s="12" t="s">
        <v>123</v>
      </c>
      <c r="C65" s="12" t="s">
        <v>126</v>
      </c>
      <c r="D65" s="32">
        <v>72736</v>
      </c>
      <c r="E65" s="32">
        <v>1179726</v>
      </c>
      <c r="F65" s="32">
        <v>0</v>
      </c>
      <c r="G65" s="35" t="s">
        <v>378</v>
      </c>
    </row>
    <row r="66" spans="1:7" s="1" customFormat="1" ht="18" customHeight="1">
      <c r="A66" s="12" t="s">
        <v>122</v>
      </c>
      <c r="B66" s="12" t="s">
        <v>123</v>
      </c>
      <c r="C66" s="12" t="s">
        <v>127</v>
      </c>
      <c r="D66" s="32">
        <v>0</v>
      </c>
      <c r="E66" s="32">
        <v>102003</v>
      </c>
      <c r="F66" s="32">
        <v>0</v>
      </c>
      <c r="G66" s="35" t="s">
        <v>378</v>
      </c>
    </row>
    <row r="67" spans="1:7" s="1" customFormat="1" ht="18" customHeight="1">
      <c r="A67" s="12" t="s">
        <v>122</v>
      </c>
      <c r="B67" s="12" t="s">
        <v>123</v>
      </c>
      <c r="C67" s="12" t="s">
        <v>87</v>
      </c>
      <c r="D67" s="32">
        <v>0</v>
      </c>
      <c r="E67" s="32">
        <v>0</v>
      </c>
      <c r="F67" s="32">
        <v>0</v>
      </c>
      <c r="G67" s="35" t="s">
        <v>378</v>
      </c>
    </row>
    <row r="68" spans="1:7" s="1" customFormat="1" ht="18" customHeight="1">
      <c r="A68" s="12" t="s">
        <v>122</v>
      </c>
      <c r="B68" s="12" t="s">
        <v>123</v>
      </c>
      <c r="C68" s="12" t="s">
        <v>28</v>
      </c>
      <c r="D68" s="32">
        <v>0</v>
      </c>
      <c r="E68" s="32">
        <v>0</v>
      </c>
      <c r="F68" s="32">
        <v>0</v>
      </c>
      <c r="G68" s="35" t="s">
        <v>379</v>
      </c>
    </row>
    <row r="69" spans="1:7" s="1" customFormat="1" ht="18" customHeight="1">
      <c r="A69" s="12" t="s">
        <v>122</v>
      </c>
      <c r="B69" s="12" t="s">
        <v>123</v>
      </c>
      <c r="C69" s="12" t="s">
        <v>31</v>
      </c>
      <c r="D69" s="32">
        <v>10</v>
      </c>
      <c r="E69" s="32">
        <v>0</v>
      </c>
      <c r="F69" s="32">
        <v>0</v>
      </c>
      <c r="G69" s="35" t="s">
        <v>379</v>
      </c>
    </row>
    <row r="70" spans="1:7" s="1" customFormat="1" ht="18" customHeight="1">
      <c r="A70" s="12" t="s">
        <v>122</v>
      </c>
      <c r="B70" s="12" t="s">
        <v>123</v>
      </c>
      <c r="C70" s="12" t="s">
        <v>129</v>
      </c>
      <c r="D70" s="32">
        <v>1620</v>
      </c>
      <c r="E70" s="32">
        <v>0</v>
      </c>
      <c r="F70" s="32">
        <v>0</v>
      </c>
      <c r="G70" s="35" t="s">
        <v>378</v>
      </c>
    </row>
    <row r="71" spans="1:7" s="1" customFormat="1" ht="18" customHeight="1">
      <c r="A71" s="12" t="s">
        <v>122</v>
      </c>
      <c r="B71" s="12" t="s">
        <v>123</v>
      </c>
      <c r="C71" s="12" t="s">
        <v>130</v>
      </c>
      <c r="D71" s="32">
        <v>7635</v>
      </c>
      <c r="E71" s="32">
        <v>455277</v>
      </c>
      <c r="F71" s="32">
        <v>0</v>
      </c>
      <c r="G71" s="35" t="s">
        <v>378</v>
      </c>
    </row>
    <row r="72" spans="1:7" s="1" customFormat="1" ht="18" customHeight="1">
      <c r="A72" s="12" t="s">
        <v>122</v>
      </c>
      <c r="B72" s="12" t="s">
        <v>123</v>
      </c>
      <c r="C72" s="12" t="s">
        <v>41</v>
      </c>
      <c r="D72" s="32">
        <v>461494</v>
      </c>
      <c r="E72" s="32">
        <v>0</v>
      </c>
      <c r="F72" s="32">
        <v>0</v>
      </c>
      <c r="G72" s="35" t="s">
        <v>379</v>
      </c>
    </row>
    <row r="73" spans="1:7" s="1" customFormat="1" ht="18" customHeight="1">
      <c r="A73" s="12" t="s">
        <v>122</v>
      </c>
      <c r="B73" s="12" t="s">
        <v>123</v>
      </c>
      <c r="C73" s="12" t="s">
        <v>131</v>
      </c>
      <c r="D73" s="32">
        <v>43975</v>
      </c>
      <c r="E73" s="32">
        <v>0</v>
      </c>
      <c r="F73" s="32">
        <v>0</v>
      </c>
      <c r="G73" s="35" t="s">
        <v>378</v>
      </c>
    </row>
    <row r="74" spans="1:7" s="1" customFormat="1" ht="18" customHeight="1">
      <c r="A74" s="12" t="s">
        <v>122</v>
      </c>
      <c r="B74" s="12" t="s">
        <v>123</v>
      </c>
      <c r="C74" s="12" t="s">
        <v>117</v>
      </c>
      <c r="D74" s="32">
        <v>0</v>
      </c>
      <c r="E74" s="32">
        <v>4287703</v>
      </c>
      <c r="F74" s="32">
        <v>0</v>
      </c>
      <c r="G74" s="35" t="s">
        <v>378</v>
      </c>
    </row>
    <row r="75" spans="1:7" s="1" customFormat="1" ht="18" customHeight="1">
      <c r="A75" s="12" t="s">
        <v>122</v>
      </c>
      <c r="B75" s="12" t="s">
        <v>123</v>
      </c>
      <c r="C75" s="12" t="s">
        <v>46</v>
      </c>
      <c r="D75" s="32">
        <v>2268</v>
      </c>
      <c r="E75" s="32">
        <v>0</v>
      </c>
      <c r="F75" s="32">
        <v>0</v>
      </c>
      <c r="G75" s="35" t="s">
        <v>379</v>
      </c>
    </row>
    <row r="76" spans="1:7" s="1" customFormat="1" ht="18" customHeight="1">
      <c r="A76" s="12" t="s">
        <v>122</v>
      </c>
      <c r="B76" s="12" t="s">
        <v>132</v>
      </c>
      <c r="C76" s="12" t="s">
        <v>133</v>
      </c>
      <c r="D76" s="32">
        <v>38888</v>
      </c>
      <c r="E76" s="32">
        <v>96042</v>
      </c>
      <c r="F76" s="32">
        <v>37401</v>
      </c>
      <c r="G76" s="35" t="s">
        <v>378</v>
      </c>
    </row>
    <row r="77" spans="1:7" s="1" customFormat="1" ht="18" customHeight="1">
      <c r="A77" s="12" t="s">
        <v>122</v>
      </c>
      <c r="B77" s="12" t="s">
        <v>132</v>
      </c>
      <c r="C77" s="12" t="s">
        <v>27</v>
      </c>
      <c r="D77" s="32">
        <v>30308</v>
      </c>
      <c r="E77" s="32">
        <v>428281</v>
      </c>
      <c r="F77" s="32">
        <v>0</v>
      </c>
      <c r="G77" s="35" t="s">
        <v>379</v>
      </c>
    </row>
    <row r="78" spans="1:7" s="1" customFormat="1" ht="18" customHeight="1">
      <c r="A78" s="12" t="s">
        <v>122</v>
      </c>
      <c r="B78" s="12" t="s">
        <v>132</v>
      </c>
      <c r="C78" s="12" t="s">
        <v>131</v>
      </c>
      <c r="D78" s="32">
        <v>1839</v>
      </c>
      <c r="E78" s="32">
        <v>0</v>
      </c>
      <c r="F78" s="32">
        <v>0</v>
      </c>
      <c r="G78" s="35" t="s">
        <v>378</v>
      </c>
    </row>
    <row r="79" spans="1:7" s="1" customFormat="1" ht="18" customHeight="1">
      <c r="A79" s="12" t="s">
        <v>122</v>
      </c>
      <c r="B79" s="12" t="s">
        <v>134</v>
      </c>
      <c r="C79" s="12" t="s">
        <v>21</v>
      </c>
      <c r="D79" s="32">
        <v>0</v>
      </c>
      <c r="E79" s="32">
        <v>19826</v>
      </c>
      <c r="F79" s="32">
        <v>0</v>
      </c>
      <c r="G79" s="35" t="s">
        <v>379</v>
      </c>
    </row>
    <row r="80" spans="1:7" s="1" customFormat="1" ht="18" customHeight="1">
      <c r="A80" s="12" t="s">
        <v>122</v>
      </c>
      <c r="B80" s="12" t="s">
        <v>134</v>
      </c>
      <c r="C80" s="12" t="s">
        <v>104</v>
      </c>
      <c r="D80" s="32">
        <v>0</v>
      </c>
      <c r="E80" s="32">
        <v>3090615</v>
      </c>
      <c r="F80" s="32">
        <v>0</v>
      </c>
      <c r="G80" s="35" t="s">
        <v>378</v>
      </c>
    </row>
    <row r="81" spans="1:7" s="1" customFormat="1" ht="18" customHeight="1">
      <c r="A81" s="12" t="s">
        <v>122</v>
      </c>
      <c r="B81" s="12" t="s">
        <v>134</v>
      </c>
      <c r="C81" s="12" t="s">
        <v>27</v>
      </c>
      <c r="D81" s="32">
        <v>22708</v>
      </c>
      <c r="E81" s="32">
        <v>501871</v>
      </c>
      <c r="F81" s="32">
        <v>0</v>
      </c>
      <c r="G81" s="35" t="s">
        <v>379</v>
      </c>
    </row>
    <row r="82" spans="1:7" s="1" customFormat="1" ht="18" customHeight="1">
      <c r="A82" s="12" t="s">
        <v>122</v>
      </c>
      <c r="B82" s="12" t="s">
        <v>134</v>
      </c>
      <c r="C82" s="12" t="s">
        <v>127</v>
      </c>
      <c r="D82" s="32">
        <v>0</v>
      </c>
      <c r="E82" s="32">
        <v>300526</v>
      </c>
      <c r="F82" s="32">
        <v>0</v>
      </c>
      <c r="G82" s="35" t="s">
        <v>378</v>
      </c>
    </row>
    <row r="83" spans="1:7" s="1" customFormat="1" ht="18" customHeight="1">
      <c r="A83" s="12" t="s">
        <v>122</v>
      </c>
      <c r="B83" s="12" t="s">
        <v>134</v>
      </c>
      <c r="C83" s="12" t="s">
        <v>128</v>
      </c>
      <c r="D83" s="32">
        <v>141962</v>
      </c>
      <c r="E83" s="32">
        <v>4217751</v>
      </c>
      <c r="F83" s="32">
        <v>17598</v>
      </c>
      <c r="G83" s="35" t="s">
        <v>378</v>
      </c>
    </row>
    <row r="84" spans="1:7" s="1" customFormat="1" ht="18" customHeight="1">
      <c r="A84" s="12" t="s">
        <v>122</v>
      </c>
      <c r="B84" s="12" t="s">
        <v>134</v>
      </c>
      <c r="C84" s="12" t="s">
        <v>136</v>
      </c>
      <c r="D84" s="32">
        <v>61982</v>
      </c>
      <c r="E84" s="32">
        <v>4131543</v>
      </c>
      <c r="F84" s="32">
        <v>29370</v>
      </c>
      <c r="G84" s="35" t="s">
        <v>378</v>
      </c>
    </row>
    <row r="85" spans="1:7" s="1" customFormat="1" ht="18" customHeight="1">
      <c r="A85" s="12" t="s">
        <v>122</v>
      </c>
      <c r="B85" s="12" t="s">
        <v>134</v>
      </c>
      <c r="C85" s="12" t="s">
        <v>28</v>
      </c>
      <c r="D85" s="32">
        <v>0</v>
      </c>
      <c r="E85" s="32">
        <v>94742</v>
      </c>
      <c r="F85" s="32">
        <v>0</v>
      </c>
      <c r="G85" s="35" t="s">
        <v>379</v>
      </c>
    </row>
    <row r="86" spans="1:7" s="1" customFormat="1" ht="18" customHeight="1">
      <c r="A86" s="12" t="s">
        <v>122</v>
      </c>
      <c r="B86" s="12" t="s">
        <v>134</v>
      </c>
      <c r="C86" s="12" t="s">
        <v>129</v>
      </c>
      <c r="D86" s="32">
        <v>101</v>
      </c>
      <c r="E86" s="32">
        <v>0</v>
      </c>
      <c r="F86" s="32">
        <v>0</v>
      </c>
      <c r="G86" s="35" t="s">
        <v>378</v>
      </c>
    </row>
    <row r="87" spans="1:7" s="1" customFormat="1" ht="18" customHeight="1">
      <c r="A87" s="12" t="s">
        <v>122</v>
      </c>
      <c r="B87" s="12" t="s">
        <v>134</v>
      </c>
      <c r="C87" s="12" t="s">
        <v>41</v>
      </c>
      <c r="D87" s="32">
        <v>146526</v>
      </c>
      <c r="E87" s="32">
        <v>0</v>
      </c>
      <c r="F87" s="32">
        <v>0</v>
      </c>
      <c r="G87" s="35" t="s">
        <v>379</v>
      </c>
    </row>
    <row r="88" spans="1:7" s="1" customFormat="1" ht="18" customHeight="1">
      <c r="A88" s="12" t="s">
        <v>122</v>
      </c>
      <c r="B88" s="12" t="s">
        <v>137</v>
      </c>
      <c r="C88" s="12" t="s">
        <v>138</v>
      </c>
      <c r="D88" s="32">
        <v>76023</v>
      </c>
      <c r="E88" s="32">
        <v>2728354</v>
      </c>
      <c r="F88" s="32">
        <v>111114</v>
      </c>
      <c r="G88" s="35" t="s">
        <v>378</v>
      </c>
    </row>
    <row r="89" spans="1:7" s="1" customFormat="1" ht="18" customHeight="1">
      <c r="A89" s="12" t="s">
        <v>122</v>
      </c>
      <c r="B89" s="12" t="s">
        <v>137</v>
      </c>
      <c r="C89" s="12" t="s">
        <v>23</v>
      </c>
      <c r="D89" s="32">
        <v>2385</v>
      </c>
      <c r="E89" s="32">
        <v>23047</v>
      </c>
      <c r="F89" s="32">
        <v>0</v>
      </c>
      <c r="G89" s="35" t="s">
        <v>379</v>
      </c>
    </row>
    <row r="90" spans="1:7" s="1" customFormat="1" ht="18" customHeight="1">
      <c r="A90" s="12" t="s">
        <v>122</v>
      </c>
      <c r="B90" s="12" t="s">
        <v>137</v>
      </c>
      <c r="C90" s="12" t="s">
        <v>27</v>
      </c>
      <c r="D90" s="32">
        <v>26741</v>
      </c>
      <c r="E90" s="32">
        <v>219437</v>
      </c>
      <c r="F90" s="32">
        <v>0</v>
      </c>
      <c r="G90" s="35" t="s">
        <v>379</v>
      </c>
    </row>
    <row r="91" spans="1:7" s="1" customFormat="1" ht="18" customHeight="1">
      <c r="A91" s="12" t="s">
        <v>122</v>
      </c>
      <c r="B91" s="12" t="s">
        <v>137</v>
      </c>
      <c r="C91" s="12" t="s">
        <v>28</v>
      </c>
      <c r="D91" s="32">
        <v>0</v>
      </c>
      <c r="E91" s="32">
        <v>47339</v>
      </c>
      <c r="F91" s="32">
        <v>0</v>
      </c>
      <c r="G91" s="35" t="s">
        <v>379</v>
      </c>
    </row>
    <row r="92" spans="1:7" s="1" customFormat="1" ht="18" customHeight="1">
      <c r="A92" s="12" t="s">
        <v>122</v>
      </c>
      <c r="B92" s="12" t="s">
        <v>137</v>
      </c>
      <c r="C92" s="12" t="s">
        <v>41</v>
      </c>
      <c r="D92" s="32">
        <v>320</v>
      </c>
      <c r="E92" s="32">
        <v>0</v>
      </c>
      <c r="F92" s="32">
        <v>0</v>
      </c>
      <c r="G92" s="35" t="s">
        <v>379</v>
      </c>
    </row>
    <row r="93" spans="1:7" s="1" customFormat="1" ht="18" customHeight="1">
      <c r="A93" s="12" t="s">
        <v>122</v>
      </c>
      <c r="B93" s="12" t="s">
        <v>137</v>
      </c>
      <c r="C93" s="12" t="s">
        <v>115</v>
      </c>
      <c r="D93" s="32">
        <v>0</v>
      </c>
      <c r="E93" s="32">
        <v>993402</v>
      </c>
      <c r="F93" s="32">
        <v>0</v>
      </c>
      <c r="G93" s="35" t="s">
        <v>378</v>
      </c>
    </row>
    <row r="94" spans="1:7" s="1" customFormat="1" ht="18" customHeight="1">
      <c r="A94" s="12" t="s">
        <v>122</v>
      </c>
      <c r="B94" s="12" t="s">
        <v>139</v>
      </c>
      <c r="C94" s="12" t="s">
        <v>405</v>
      </c>
      <c r="D94" s="32">
        <v>62</v>
      </c>
      <c r="E94" s="32">
        <v>4749</v>
      </c>
      <c r="F94" s="32">
        <v>0</v>
      </c>
      <c r="G94" s="35" t="s">
        <v>378</v>
      </c>
    </row>
    <row r="95" spans="1:7" s="1" customFormat="1" ht="18" customHeight="1">
      <c r="A95" s="12" t="s">
        <v>122</v>
      </c>
      <c r="B95" s="12" t="s">
        <v>140</v>
      </c>
      <c r="C95" s="12" t="s">
        <v>30</v>
      </c>
      <c r="D95" s="32">
        <v>1694</v>
      </c>
      <c r="E95" s="32">
        <v>0</v>
      </c>
      <c r="F95" s="32">
        <v>0</v>
      </c>
      <c r="G95" s="35" t="s">
        <v>379</v>
      </c>
    </row>
    <row r="96" spans="1:7" s="1" customFormat="1" ht="18" customHeight="1">
      <c r="A96" s="12" t="s">
        <v>122</v>
      </c>
      <c r="B96" s="12" t="s">
        <v>141</v>
      </c>
      <c r="C96" s="12" t="s">
        <v>91</v>
      </c>
      <c r="D96" s="32">
        <v>5874</v>
      </c>
      <c r="E96" s="32">
        <v>39</v>
      </c>
      <c r="F96" s="32">
        <v>0</v>
      </c>
      <c r="G96" s="35" t="s">
        <v>378</v>
      </c>
    </row>
    <row r="97" spans="1:7" s="1" customFormat="1" ht="18" customHeight="1">
      <c r="A97" s="12" t="s">
        <v>122</v>
      </c>
      <c r="B97" s="12" t="s">
        <v>141</v>
      </c>
      <c r="C97" s="12" t="s">
        <v>169</v>
      </c>
      <c r="D97" s="32">
        <v>0</v>
      </c>
      <c r="E97" s="32">
        <v>105000</v>
      </c>
      <c r="F97" s="32">
        <v>0</v>
      </c>
      <c r="G97" s="35" t="s">
        <v>378</v>
      </c>
    </row>
    <row r="98" spans="1:7" s="1" customFormat="1" ht="18" customHeight="1">
      <c r="A98" s="12" t="s">
        <v>122</v>
      </c>
      <c r="B98" s="12" t="s">
        <v>141</v>
      </c>
      <c r="C98" s="12" t="s">
        <v>142</v>
      </c>
      <c r="D98" s="32">
        <v>0</v>
      </c>
      <c r="E98" s="32">
        <v>0</v>
      </c>
      <c r="F98" s="32">
        <v>0</v>
      </c>
      <c r="G98" s="35" t="s">
        <v>378</v>
      </c>
    </row>
    <row r="99" spans="1:7" s="1" customFormat="1" ht="18" customHeight="1">
      <c r="A99" s="12" t="s">
        <v>122</v>
      </c>
      <c r="B99" s="12" t="s">
        <v>143</v>
      </c>
      <c r="C99" s="12" t="s">
        <v>21</v>
      </c>
      <c r="D99" s="32">
        <v>0</v>
      </c>
      <c r="E99" s="32">
        <v>554547</v>
      </c>
      <c r="F99" s="32">
        <v>0</v>
      </c>
      <c r="G99" s="35" t="s">
        <v>379</v>
      </c>
    </row>
    <row r="100" spans="1:7" s="1" customFormat="1" ht="18" customHeight="1">
      <c r="A100" s="12" t="s">
        <v>122</v>
      </c>
      <c r="B100" s="12" t="s">
        <v>143</v>
      </c>
      <c r="C100" s="12" t="s">
        <v>110</v>
      </c>
      <c r="D100" s="32">
        <v>0</v>
      </c>
      <c r="E100" s="32">
        <v>0</v>
      </c>
      <c r="F100" s="32">
        <v>0</v>
      </c>
      <c r="G100" s="35" t="s">
        <v>378</v>
      </c>
    </row>
    <row r="101" spans="1:7" s="1" customFormat="1" ht="18" customHeight="1">
      <c r="A101" s="12" t="s">
        <v>122</v>
      </c>
      <c r="B101" s="12" t="s">
        <v>143</v>
      </c>
      <c r="C101" s="12" t="s">
        <v>23</v>
      </c>
      <c r="D101" s="32">
        <v>87</v>
      </c>
      <c r="E101" s="32">
        <v>0</v>
      </c>
      <c r="F101" s="32">
        <v>0</v>
      </c>
      <c r="G101" s="35" t="s">
        <v>379</v>
      </c>
    </row>
    <row r="102" spans="1:7" s="1" customFormat="1" ht="18" customHeight="1">
      <c r="A102" s="12" t="s">
        <v>122</v>
      </c>
      <c r="B102" s="12" t="s">
        <v>143</v>
      </c>
      <c r="C102" s="12" t="s">
        <v>27</v>
      </c>
      <c r="D102" s="32">
        <v>13289</v>
      </c>
      <c r="E102" s="32">
        <v>166853</v>
      </c>
      <c r="F102" s="32">
        <v>0</v>
      </c>
      <c r="G102" s="35" t="s">
        <v>379</v>
      </c>
    </row>
    <row r="103" spans="1:7" s="1" customFormat="1" ht="18" customHeight="1">
      <c r="A103" s="12" t="s">
        <v>122</v>
      </c>
      <c r="B103" s="12" t="s">
        <v>143</v>
      </c>
      <c r="C103" s="12" t="s">
        <v>127</v>
      </c>
      <c r="D103" s="32">
        <v>0</v>
      </c>
      <c r="E103" s="32">
        <v>0</v>
      </c>
      <c r="F103" s="32">
        <v>0</v>
      </c>
      <c r="G103" s="35" t="s">
        <v>378</v>
      </c>
    </row>
    <row r="104" spans="1:7" s="1" customFormat="1" ht="18" customHeight="1">
      <c r="A104" s="12" t="s">
        <v>122</v>
      </c>
      <c r="B104" s="12" t="s">
        <v>143</v>
      </c>
      <c r="C104" s="12" t="s">
        <v>135</v>
      </c>
      <c r="D104" s="32">
        <v>0</v>
      </c>
      <c r="E104" s="32">
        <v>0</v>
      </c>
      <c r="F104" s="32">
        <v>0</v>
      </c>
      <c r="G104" s="35" t="s">
        <v>378</v>
      </c>
    </row>
    <row r="105" spans="1:7" s="1" customFormat="1" ht="18" customHeight="1">
      <c r="A105" s="12" t="s">
        <v>122</v>
      </c>
      <c r="B105" s="12" t="s">
        <v>143</v>
      </c>
      <c r="C105" s="12" t="s">
        <v>129</v>
      </c>
      <c r="D105" s="32">
        <v>33</v>
      </c>
      <c r="E105" s="32">
        <v>0</v>
      </c>
      <c r="F105" s="32">
        <v>0</v>
      </c>
      <c r="G105" s="35" t="s">
        <v>378</v>
      </c>
    </row>
    <row r="106" spans="1:7" s="1" customFormat="1" ht="18" customHeight="1">
      <c r="A106" s="12" t="s">
        <v>122</v>
      </c>
      <c r="B106" s="12" t="s">
        <v>143</v>
      </c>
      <c r="C106" s="12" t="s">
        <v>145</v>
      </c>
      <c r="D106" s="32">
        <v>301</v>
      </c>
      <c r="E106" s="32">
        <v>6020</v>
      </c>
      <c r="F106" s="32">
        <v>0</v>
      </c>
      <c r="G106" s="35" t="s">
        <v>378</v>
      </c>
    </row>
    <row r="107" spans="1:7" s="1" customFormat="1" ht="18" customHeight="1">
      <c r="A107" s="12" t="s">
        <v>122</v>
      </c>
      <c r="B107" s="12" t="s">
        <v>143</v>
      </c>
      <c r="C107" s="12" t="s">
        <v>41</v>
      </c>
      <c r="D107" s="32">
        <v>140</v>
      </c>
      <c r="E107" s="32">
        <v>0</v>
      </c>
      <c r="F107" s="32">
        <v>0</v>
      </c>
      <c r="G107" s="35" t="s">
        <v>379</v>
      </c>
    </row>
    <row r="108" spans="1:7" s="1" customFormat="1" ht="18" customHeight="1">
      <c r="A108" s="12" t="s">
        <v>122</v>
      </c>
      <c r="B108" s="12" t="s">
        <v>143</v>
      </c>
      <c r="C108" s="12" t="s">
        <v>131</v>
      </c>
      <c r="D108" s="32">
        <v>128125</v>
      </c>
      <c r="E108" s="32">
        <v>0</v>
      </c>
      <c r="F108" s="32">
        <v>0</v>
      </c>
      <c r="G108" s="35" t="s">
        <v>378</v>
      </c>
    </row>
    <row r="109" spans="1:7" s="1" customFormat="1" ht="18" customHeight="1">
      <c r="A109" s="12" t="s">
        <v>122</v>
      </c>
      <c r="B109" s="12" t="s">
        <v>143</v>
      </c>
      <c r="C109" s="12" t="s">
        <v>115</v>
      </c>
      <c r="D109" s="32">
        <v>0</v>
      </c>
      <c r="E109" s="32">
        <v>0</v>
      </c>
      <c r="F109" s="32">
        <v>0</v>
      </c>
      <c r="G109" s="35" t="s">
        <v>378</v>
      </c>
    </row>
    <row r="110" spans="1:7" s="1" customFormat="1" ht="18" customHeight="1">
      <c r="A110" s="12" t="s">
        <v>122</v>
      </c>
      <c r="B110" s="12" t="s">
        <v>144</v>
      </c>
      <c r="C110" s="12" t="s">
        <v>97</v>
      </c>
      <c r="D110" s="32">
        <v>0</v>
      </c>
      <c r="E110" s="32">
        <v>0</v>
      </c>
      <c r="F110" s="32">
        <v>0</v>
      </c>
      <c r="G110" s="35" t="s">
        <v>378</v>
      </c>
    </row>
    <row r="111" spans="1:7" s="1" customFormat="1" ht="18" customHeight="1">
      <c r="A111" s="12" t="s">
        <v>122</v>
      </c>
      <c r="B111" s="12" t="s">
        <v>144</v>
      </c>
      <c r="C111" s="12" t="s">
        <v>78</v>
      </c>
      <c r="D111" s="32">
        <v>52546</v>
      </c>
      <c r="E111" s="32">
        <v>1822564</v>
      </c>
      <c r="F111" s="32">
        <v>218</v>
      </c>
      <c r="G111" s="35" t="s">
        <v>378</v>
      </c>
    </row>
    <row r="112" spans="1:7" s="1" customFormat="1" ht="18" customHeight="1">
      <c r="A112" s="12" t="s">
        <v>122</v>
      </c>
      <c r="B112" s="12" t="s">
        <v>144</v>
      </c>
      <c r="C112" s="12" t="s">
        <v>28</v>
      </c>
      <c r="D112" s="32">
        <v>0</v>
      </c>
      <c r="E112" s="32">
        <v>63323</v>
      </c>
      <c r="F112" s="32">
        <v>0</v>
      </c>
      <c r="G112" s="35" t="s">
        <v>379</v>
      </c>
    </row>
    <row r="113" spans="1:7" s="1" customFormat="1" ht="18" customHeight="1">
      <c r="A113" s="12" t="s">
        <v>122</v>
      </c>
      <c r="B113" s="12" t="s">
        <v>144</v>
      </c>
      <c r="C113" s="12" t="s">
        <v>145</v>
      </c>
      <c r="D113" s="32">
        <v>97670</v>
      </c>
      <c r="E113" s="32">
        <v>697980</v>
      </c>
      <c r="F113" s="32">
        <v>1362</v>
      </c>
      <c r="G113" s="35" t="s">
        <v>378</v>
      </c>
    </row>
    <row r="114" spans="1:7" s="1" customFormat="1" ht="18" customHeight="1">
      <c r="A114" s="12" t="s">
        <v>122</v>
      </c>
      <c r="B114" s="12" t="s">
        <v>144</v>
      </c>
      <c r="C114" s="12" t="s">
        <v>41</v>
      </c>
      <c r="D114" s="32">
        <v>48195</v>
      </c>
      <c r="E114" s="32">
        <v>0</v>
      </c>
      <c r="F114" s="32">
        <v>0</v>
      </c>
      <c r="G114" s="35" t="s">
        <v>379</v>
      </c>
    </row>
    <row r="115" spans="1:7" s="1" customFormat="1" ht="18" customHeight="1">
      <c r="A115" s="12" t="s">
        <v>122</v>
      </c>
      <c r="B115" s="12" t="s">
        <v>146</v>
      </c>
      <c r="C115" s="12" t="s">
        <v>30</v>
      </c>
      <c r="D115" s="32">
        <v>1878</v>
      </c>
      <c r="E115" s="32">
        <v>0</v>
      </c>
      <c r="F115" s="32">
        <v>0</v>
      </c>
      <c r="G115" s="35" t="s">
        <v>379</v>
      </c>
    </row>
    <row r="116" spans="1:7" ht="18" customHeight="1">
      <c r="A116" s="12" t="s">
        <v>122</v>
      </c>
      <c r="B116" s="12" t="s">
        <v>146</v>
      </c>
      <c r="C116" s="12" t="s">
        <v>142</v>
      </c>
      <c r="D116" s="32">
        <v>11436</v>
      </c>
      <c r="E116" s="32">
        <v>11872</v>
      </c>
      <c r="F116" s="32">
        <v>310</v>
      </c>
      <c r="G116" s="35" t="s">
        <v>378</v>
      </c>
    </row>
    <row r="117" spans="1:7" ht="18" customHeight="1">
      <c r="A117" s="12" t="s">
        <v>122</v>
      </c>
      <c r="B117" s="12" t="s">
        <v>147</v>
      </c>
      <c r="C117" s="12" t="s">
        <v>27</v>
      </c>
      <c r="D117" s="32">
        <v>78141</v>
      </c>
      <c r="E117" s="32">
        <v>549837</v>
      </c>
      <c r="F117" s="32">
        <v>0</v>
      </c>
      <c r="G117" s="35" t="s">
        <v>379</v>
      </c>
    </row>
    <row r="118" spans="1:7" ht="18" customHeight="1">
      <c r="A118" s="12" t="s">
        <v>122</v>
      </c>
      <c r="B118" s="12" t="s">
        <v>147</v>
      </c>
      <c r="C118" s="12" t="s">
        <v>31</v>
      </c>
      <c r="D118" s="32">
        <v>36</v>
      </c>
      <c r="E118" s="32">
        <v>0</v>
      </c>
      <c r="F118" s="32">
        <v>0</v>
      </c>
      <c r="G118" s="35" t="s">
        <v>379</v>
      </c>
    </row>
    <row r="119" spans="1:7" ht="18" customHeight="1">
      <c r="A119" s="12" t="s">
        <v>122</v>
      </c>
      <c r="B119" s="12" t="s">
        <v>147</v>
      </c>
      <c r="C119" s="12" t="s">
        <v>129</v>
      </c>
      <c r="D119" s="32">
        <v>132602</v>
      </c>
      <c r="E119" s="32">
        <v>77958</v>
      </c>
      <c r="F119" s="32">
        <v>0</v>
      </c>
      <c r="G119" s="35" t="s">
        <v>378</v>
      </c>
    </row>
    <row r="120" spans="1:7" ht="18" customHeight="1">
      <c r="A120" s="12" t="s">
        <v>122</v>
      </c>
      <c r="B120" s="12" t="s">
        <v>147</v>
      </c>
      <c r="C120" s="12" t="s">
        <v>41</v>
      </c>
      <c r="D120" s="32">
        <v>89936</v>
      </c>
      <c r="E120" s="32">
        <v>0</v>
      </c>
      <c r="F120" s="32">
        <v>0</v>
      </c>
      <c r="G120" s="35" t="s">
        <v>379</v>
      </c>
    </row>
    <row r="121" spans="1:7" ht="18" customHeight="1">
      <c r="A121" s="12" t="s">
        <v>122</v>
      </c>
      <c r="B121" s="12" t="s">
        <v>147</v>
      </c>
      <c r="C121" s="12" t="s">
        <v>43</v>
      </c>
      <c r="D121" s="32">
        <v>0</v>
      </c>
      <c r="E121" s="32">
        <v>76721</v>
      </c>
      <c r="F121" s="32">
        <v>0</v>
      </c>
      <c r="G121" s="35" t="s">
        <v>379</v>
      </c>
    </row>
    <row r="122" spans="1:7" ht="18" customHeight="1">
      <c r="A122" s="12" t="s">
        <v>122</v>
      </c>
      <c r="B122" s="12" t="s">
        <v>147</v>
      </c>
      <c r="C122" s="12" t="s">
        <v>46</v>
      </c>
      <c r="D122" s="32">
        <v>437</v>
      </c>
      <c r="E122" s="32">
        <v>0</v>
      </c>
      <c r="F122" s="32">
        <v>0</v>
      </c>
      <c r="G122" s="35" t="s">
        <v>379</v>
      </c>
    </row>
    <row r="123" spans="1:7" ht="18" customHeight="1">
      <c r="A123" s="12" t="s">
        <v>122</v>
      </c>
      <c r="B123" s="12" t="s">
        <v>148</v>
      </c>
      <c r="C123" s="12" t="s">
        <v>21</v>
      </c>
      <c r="D123" s="32">
        <v>0</v>
      </c>
      <c r="E123" s="32">
        <v>0</v>
      </c>
      <c r="F123" s="32">
        <v>0</v>
      </c>
      <c r="G123" s="35" t="s">
        <v>379</v>
      </c>
    </row>
    <row r="124" spans="1:7" ht="18" customHeight="1">
      <c r="A124" s="12" t="s">
        <v>122</v>
      </c>
      <c r="B124" s="12" t="s">
        <v>148</v>
      </c>
      <c r="C124" s="12" t="s">
        <v>27</v>
      </c>
      <c r="D124" s="32">
        <v>11806</v>
      </c>
      <c r="E124" s="32">
        <v>0</v>
      </c>
      <c r="F124" s="32">
        <v>0</v>
      </c>
      <c r="G124" s="35" t="s">
        <v>379</v>
      </c>
    </row>
    <row r="125" spans="1:7" ht="18" customHeight="1">
      <c r="A125" s="12" t="s">
        <v>122</v>
      </c>
      <c r="B125" s="12" t="s">
        <v>148</v>
      </c>
      <c r="C125" s="12" t="s">
        <v>28</v>
      </c>
      <c r="D125" s="32">
        <v>0</v>
      </c>
      <c r="E125" s="32">
        <v>0</v>
      </c>
      <c r="F125" s="32">
        <v>0</v>
      </c>
      <c r="G125" s="35" t="s">
        <v>379</v>
      </c>
    </row>
    <row r="126" spans="1:7" ht="18" customHeight="1">
      <c r="A126" s="12" t="s">
        <v>122</v>
      </c>
      <c r="B126" s="12" t="s">
        <v>148</v>
      </c>
      <c r="C126" s="12" t="s">
        <v>41</v>
      </c>
      <c r="D126" s="32">
        <v>48784</v>
      </c>
      <c r="E126" s="32">
        <v>0</v>
      </c>
      <c r="F126" s="32">
        <v>0</v>
      </c>
      <c r="G126" s="35" t="s">
        <v>379</v>
      </c>
    </row>
    <row r="127" spans="1:7" ht="18" customHeight="1">
      <c r="A127" s="12" t="s">
        <v>149</v>
      </c>
      <c r="B127" s="12" t="s">
        <v>150</v>
      </c>
      <c r="C127" s="12" t="s">
        <v>151</v>
      </c>
      <c r="D127" s="32">
        <v>9629</v>
      </c>
      <c r="E127" s="32">
        <v>42557</v>
      </c>
      <c r="F127" s="32">
        <v>52</v>
      </c>
      <c r="G127" s="35" t="s">
        <v>378</v>
      </c>
    </row>
    <row r="128" spans="1:7" ht="18" customHeight="1">
      <c r="A128" s="12" t="s">
        <v>149</v>
      </c>
      <c r="B128" s="12" t="s">
        <v>152</v>
      </c>
      <c r="C128" s="12" t="s">
        <v>114</v>
      </c>
      <c r="D128" s="32">
        <v>19850</v>
      </c>
      <c r="E128" s="32">
        <v>710523</v>
      </c>
      <c r="F128" s="32">
        <v>6057</v>
      </c>
      <c r="G128" s="35" t="s">
        <v>378</v>
      </c>
    </row>
    <row r="129" spans="1:7" ht="18" customHeight="1">
      <c r="A129" s="12" t="s">
        <v>149</v>
      </c>
      <c r="B129" s="12" t="s">
        <v>153</v>
      </c>
      <c r="C129" s="12" t="s">
        <v>154</v>
      </c>
      <c r="D129" s="32">
        <v>90709</v>
      </c>
      <c r="E129" s="32">
        <v>3352111</v>
      </c>
      <c r="F129" s="32">
        <v>302107</v>
      </c>
      <c r="G129" s="35" t="s">
        <v>378</v>
      </c>
    </row>
    <row r="130" spans="1:7" ht="18" customHeight="1">
      <c r="A130" s="12" t="s">
        <v>149</v>
      </c>
      <c r="B130" s="12" t="s">
        <v>155</v>
      </c>
      <c r="C130" s="12" t="s">
        <v>156</v>
      </c>
      <c r="D130" s="32">
        <v>34628</v>
      </c>
      <c r="E130" s="32">
        <v>397657</v>
      </c>
      <c r="F130" s="32">
        <v>9402</v>
      </c>
      <c r="G130" s="35" t="s">
        <v>378</v>
      </c>
    </row>
    <row r="131" spans="1:7" ht="18" customHeight="1">
      <c r="A131" s="12" t="s">
        <v>149</v>
      </c>
      <c r="B131" s="12" t="s">
        <v>157</v>
      </c>
      <c r="C131" s="12" t="s">
        <v>113</v>
      </c>
      <c r="D131" s="32">
        <v>14457</v>
      </c>
      <c r="E131" s="32">
        <v>113663</v>
      </c>
      <c r="F131" s="32">
        <v>86654</v>
      </c>
      <c r="G131" s="35" t="s">
        <v>378</v>
      </c>
    </row>
    <row r="132" spans="1:7" ht="18" customHeight="1">
      <c r="A132" s="12" t="s">
        <v>149</v>
      </c>
      <c r="B132" s="12" t="s">
        <v>158</v>
      </c>
      <c r="C132" s="12" t="s">
        <v>130</v>
      </c>
      <c r="D132" s="32">
        <v>14735</v>
      </c>
      <c r="E132" s="32">
        <v>732535</v>
      </c>
      <c r="F132" s="32">
        <v>30</v>
      </c>
      <c r="G132" s="35" t="s">
        <v>378</v>
      </c>
    </row>
    <row r="133" spans="1:7" ht="18" customHeight="1">
      <c r="A133" s="12" t="s">
        <v>160</v>
      </c>
      <c r="B133" s="12" t="s">
        <v>161</v>
      </c>
      <c r="C133" s="12" t="s">
        <v>162</v>
      </c>
      <c r="D133" s="32">
        <v>20468</v>
      </c>
      <c r="E133" s="32">
        <v>185614</v>
      </c>
      <c r="F133" s="32">
        <v>0</v>
      </c>
      <c r="G133" s="35" t="s">
        <v>378</v>
      </c>
    </row>
    <row r="134" spans="1:7" ht="18" customHeight="1">
      <c r="A134" s="12" t="s">
        <v>160</v>
      </c>
      <c r="B134" s="12" t="s">
        <v>161</v>
      </c>
      <c r="C134" s="12" t="s">
        <v>127</v>
      </c>
      <c r="D134" s="32">
        <v>0</v>
      </c>
      <c r="E134" s="32">
        <v>6540925</v>
      </c>
      <c r="F134" s="32">
        <v>0</v>
      </c>
      <c r="G134" s="35" t="s">
        <v>378</v>
      </c>
    </row>
    <row r="135" spans="1:7" ht="18" customHeight="1">
      <c r="A135" s="12" t="s">
        <v>160</v>
      </c>
      <c r="B135" s="12" t="s">
        <v>161</v>
      </c>
      <c r="C135" s="12" t="s">
        <v>128</v>
      </c>
      <c r="D135" s="32">
        <v>0</v>
      </c>
      <c r="E135" s="32">
        <v>0</v>
      </c>
      <c r="F135" s="32">
        <v>0</v>
      </c>
      <c r="G135" s="35" t="s">
        <v>378</v>
      </c>
    </row>
    <row r="136" spans="1:7" ht="18" customHeight="1">
      <c r="A136" s="12" t="s">
        <v>160</v>
      </c>
      <c r="B136" s="12" t="s">
        <v>161</v>
      </c>
      <c r="C136" s="12" t="s">
        <v>163</v>
      </c>
      <c r="D136" s="32">
        <v>157110</v>
      </c>
      <c r="E136" s="32">
        <v>5696733</v>
      </c>
      <c r="F136" s="32">
        <v>1042452</v>
      </c>
      <c r="G136" s="35" t="s">
        <v>378</v>
      </c>
    </row>
    <row r="137" spans="1:7" ht="18" customHeight="1">
      <c r="A137" s="12" t="s">
        <v>160</v>
      </c>
      <c r="B137" s="12" t="s">
        <v>161</v>
      </c>
      <c r="C137" s="12" t="s">
        <v>87</v>
      </c>
      <c r="D137" s="32">
        <v>0</v>
      </c>
      <c r="E137" s="32">
        <v>30565410</v>
      </c>
      <c r="F137" s="32">
        <v>0</v>
      </c>
      <c r="G137" s="35" t="s">
        <v>378</v>
      </c>
    </row>
    <row r="138" spans="1:7" ht="18" customHeight="1">
      <c r="A138" s="12" t="s">
        <v>160</v>
      </c>
      <c r="B138" s="12" t="s">
        <v>161</v>
      </c>
      <c r="C138" s="12" t="s">
        <v>41</v>
      </c>
      <c r="D138" s="32">
        <v>132484</v>
      </c>
      <c r="E138" s="32">
        <v>0</v>
      </c>
      <c r="F138" s="32">
        <v>0</v>
      </c>
      <c r="G138" s="35" t="s">
        <v>379</v>
      </c>
    </row>
    <row r="139" spans="1:7" ht="18" customHeight="1">
      <c r="A139" s="12" t="s">
        <v>160</v>
      </c>
      <c r="B139" s="12" t="s">
        <v>164</v>
      </c>
      <c r="C139" s="12" t="s">
        <v>151</v>
      </c>
      <c r="D139" s="32">
        <v>10640</v>
      </c>
      <c r="E139" s="32">
        <v>575687</v>
      </c>
      <c r="F139" s="32">
        <v>1461</v>
      </c>
      <c r="G139" s="35" t="s">
        <v>378</v>
      </c>
    </row>
    <row r="140" spans="1:7" ht="18" customHeight="1">
      <c r="A140" s="12" t="s">
        <v>160</v>
      </c>
      <c r="B140" s="12" t="s">
        <v>164</v>
      </c>
      <c r="C140" s="12" t="s">
        <v>165</v>
      </c>
      <c r="D140" s="32">
        <v>16496</v>
      </c>
      <c r="E140" s="32">
        <v>19826</v>
      </c>
      <c r="F140" s="32">
        <v>0</v>
      </c>
      <c r="G140" s="35" t="s">
        <v>378</v>
      </c>
    </row>
    <row r="141" spans="1:7" ht="18" customHeight="1">
      <c r="A141" s="12" t="s">
        <v>160</v>
      </c>
      <c r="B141" s="12" t="s">
        <v>164</v>
      </c>
      <c r="C141" s="12" t="s">
        <v>166</v>
      </c>
      <c r="D141" s="32">
        <v>243703</v>
      </c>
      <c r="E141" s="32">
        <v>9491557</v>
      </c>
      <c r="F141" s="32">
        <v>728278</v>
      </c>
      <c r="G141" s="35" t="s">
        <v>378</v>
      </c>
    </row>
    <row r="142" spans="1:7" ht="18" customHeight="1">
      <c r="A142" s="12" t="s">
        <v>160</v>
      </c>
      <c r="B142" s="12" t="s">
        <v>164</v>
      </c>
      <c r="C142" s="12" t="s">
        <v>167</v>
      </c>
      <c r="D142" s="32">
        <v>5427</v>
      </c>
      <c r="E142" s="32">
        <v>0</v>
      </c>
      <c r="F142" s="32">
        <v>0</v>
      </c>
      <c r="G142" s="35" t="s">
        <v>378</v>
      </c>
    </row>
    <row r="143" spans="1:7" ht="18" customHeight="1">
      <c r="A143" s="12" t="s">
        <v>160</v>
      </c>
      <c r="B143" s="12" t="s">
        <v>164</v>
      </c>
      <c r="C143" s="12" t="s">
        <v>128</v>
      </c>
      <c r="D143" s="32">
        <v>60</v>
      </c>
      <c r="E143" s="32">
        <v>0</v>
      </c>
      <c r="F143" s="32">
        <v>0</v>
      </c>
      <c r="G143" s="35" t="s">
        <v>378</v>
      </c>
    </row>
    <row r="144" spans="1:7" ht="18" customHeight="1">
      <c r="A144" s="12" t="s">
        <v>160</v>
      </c>
      <c r="B144" s="12" t="s">
        <v>164</v>
      </c>
      <c r="C144" s="12" t="s">
        <v>75</v>
      </c>
      <c r="D144" s="32">
        <v>0</v>
      </c>
      <c r="E144" s="32">
        <v>326824</v>
      </c>
      <c r="F144" s="32">
        <v>0</v>
      </c>
      <c r="G144" s="35" t="s">
        <v>378</v>
      </c>
    </row>
    <row r="145" spans="1:7" ht="18" customHeight="1">
      <c r="A145" s="12" t="s">
        <v>160</v>
      </c>
      <c r="B145" s="12" t="s">
        <v>164</v>
      </c>
      <c r="C145" s="12" t="s">
        <v>41</v>
      </c>
      <c r="D145" s="32">
        <v>69676</v>
      </c>
      <c r="E145" s="32">
        <v>0</v>
      </c>
      <c r="F145" s="32">
        <v>0</v>
      </c>
      <c r="G145" s="35" t="s">
        <v>379</v>
      </c>
    </row>
    <row r="146" spans="1:7" ht="18" customHeight="1">
      <c r="A146" s="12" t="s">
        <v>160</v>
      </c>
      <c r="B146" s="12" t="s">
        <v>168</v>
      </c>
      <c r="C146" s="12" t="s">
        <v>169</v>
      </c>
      <c r="D146" s="32">
        <v>330149</v>
      </c>
      <c r="E146" s="32">
        <v>10625434</v>
      </c>
      <c r="F146" s="32">
        <v>857456</v>
      </c>
      <c r="G146" s="35" t="s">
        <v>378</v>
      </c>
    </row>
    <row r="147" spans="1:7" ht="18" customHeight="1">
      <c r="A147" s="12" t="s">
        <v>160</v>
      </c>
      <c r="B147" s="12" t="s">
        <v>168</v>
      </c>
      <c r="C147" s="12" t="s">
        <v>41</v>
      </c>
      <c r="D147" s="32">
        <v>182088</v>
      </c>
      <c r="E147" s="32">
        <v>0</v>
      </c>
      <c r="F147" s="32">
        <v>0</v>
      </c>
      <c r="G147" s="35" t="s">
        <v>379</v>
      </c>
    </row>
    <row r="148" spans="1:7" ht="18" customHeight="1">
      <c r="A148" s="12" t="s">
        <v>160</v>
      </c>
      <c r="B148" s="12" t="s">
        <v>171</v>
      </c>
      <c r="C148" s="12" t="s">
        <v>170</v>
      </c>
      <c r="D148" s="32">
        <v>96265</v>
      </c>
      <c r="E148" s="32">
        <v>4747285</v>
      </c>
      <c r="F148" s="32">
        <v>174390</v>
      </c>
      <c r="G148" s="35" t="s">
        <v>378</v>
      </c>
    </row>
    <row r="149" spans="1:7" ht="18" customHeight="1">
      <c r="A149" s="12" t="s">
        <v>160</v>
      </c>
      <c r="B149" s="12" t="s">
        <v>171</v>
      </c>
      <c r="C149" s="12" t="s">
        <v>127</v>
      </c>
      <c r="D149" s="32">
        <v>0</v>
      </c>
      <c r="E149" s="32">
        <v>3520003</v>
      </c>
      <c r="F149" s="32">
        <v>0</v>
      </c>
      <c r="G149" s="35" t="s">
        <v>378</v>
      </c>
    </row>
    <row r="150" spans="1:7" ht="18" customHeight="1">
      <c r="A150" s="12" t="s">
        <v>160</v>
      </c>
      <c r="B150" s="12" t="s">
        <v>171</v>
      </c>
      <c r="C150" s="12" t="s">
        <v>135</v>
      </c>
      <c r="D150" s="32">
        <v>0</v>
      </c>
      <c r="E150" s="32">
        <v>330889</v>
      </c>
      <c r="F150" s="32">
        <v>0</v>
      </c>
      <c r="G150" s="35" t="s">
        <v>378</v>
      </c>
    </row>
    <row r="151" spans="1:7" ht="18" customHeight="1">
      <c r="A151" s="12" t="s">
        <v>160</v>
      </c>
      <c r="B151" s="12" t="s">
        <v>171</v>
      </c>
      <c r="C151" s="12" t="s">
        <v>75</v>
      </c>
      <c r="D151" s="32">
        <v>0</v>
      </c>
      <c r="E151" s="32">
        <v>15011438</v>
      </c>
      <c r="F151" s="32">
        <v>0</v>
      </c>
      <c r="G151" s="35" t="s">
        <v>378</v>
      </c>
    </row>
    <row r="152" spans="1:7" ht="18" customHeight="1">
      <c r="A152" s="12" t="s">
        <v>160</v>
      </c>
      <c r="B152" s="12" t="s">
        <v>172</v>
      </c>
      <c r="C152" s="12" t="s">
        <v>124</v>
      </c>
      <c r="D152" s="32">
        <v>0</v>
      </c>
      <c r="E152" s="32">
        <v>0</v>
      </c>
      <c r="F152" s="32">
        <v>0</v>
      </c>
      <c r="G152" s="35" t="s">
        <v>378</v>
      </c>
    </row>
    <row r="153" spans="1:7" ht="18" customHeight="1">
      <c r="A153" s="12" t="s">
        <v>160</v>
      </c>
      <c r="B153" s="12" t="s">
        <v>172</v>
      </c>
      <c r="C153" s="12" t="s">
        <v>83</v>
      </c>
      <c r="D153" s="32">
        <v>23344</v>
      </c>
      <c r="E153" s="32">
        <v>46575</v>
      </c>
      <c r="F153" s="32">
        <v>0</v>
      </c>
      <c r="G153" s="35" t="s">
        <v>378</v>
      </c>
    </row>
    <row r="154" spans="1:7" ht="18" customHeight="1">
      <c r="A154" s="12" t="s">
        <v>160</v>
      </c>
      <c r="B154" s="12" t="s">
        <v>172</v>
      </c>
      <c r="C154" s="12" t="s">
        <v>173</v>
      </c>
      <c r="D154" s="32">
        <v>101953</v>
      </c>
      <c r="E154" s="32">
        <v>3456877</v>
      </c>
      <c r="F154" s="32">
        <v>4778</v>
      </c>
      <c r="G154" s="35" t="s">
        <v>378</v>
      </c>
    </row>
    <row r="155" spans="1:7" ht="18" customHeight="1">
      <c r="A155" s="12" t="s">
        <v>160</v>
      </c>
      <c r="B155" s="12" t="s">
        <v>172</v>
      </c>
      <c r="C155" s="12" t="s">
        <v>41</v>
      </c>
      <c r="D155" s="32">
        <v>83053</v>
      </c>
      <c r="E155" s="32">
        <v>0</v>
      </c>
      <c r="F155" s="32">
        <v>0</v>
      </c>
      <c r="G155" s="35" t="s">
        <v>379</v>
      </c>
    </row>
    <row r="156" spans="1:7" ht="18" customHeight="1">
      <c r="A156" s="12" t="s">
        <v>160</v>
      </c>
      <c r="B156" s="12" t="s">
        <v>174</v>
      </c>
      <c r="C156" s="12" t="s">
        <v>93</v>
      </c>
      <c r="D156" s="32">
        <v>0</v>
      </c>
      <c r="E156" s="32">
        <v>14917337</v>
      </c>
      <c r="F156" s="32">
        <v>0</v>
      </c>
      <c r="G156" s="35" t="s">
        <v>378</v>
      </c>
    </row>
    <row r="157" spans="1:7" ht="18" customHeight="1">
      <c r="A157" s="12" t="s">
        <v>160</v>
      </c>
      <c r="B157" s="12" t="s">
        <v>174</v>
      </c>
      <c r="C157" s="12" t="s">
        <v>97</v>
      </c>
      <c r="D157" s="32">
        <v>0</v>
      </c>
      <c r="E157" s="32">
        <v>188361</v>
      </c>
      <c r="F157" s="32">
        <v>0</v>
      </c>
      <c r="G157" s="35" t="s">
        <v>378</v>
      </c>
    </row>
    <row r="158" spans="1:7" ht="18" customHeight="1">
      <c r="A158" s="12" t="s">
        <v>160</v>
      </c>
      <c r="B158" s="12" t="s">
        <v>175</v>
      </c>
      <c r="C158" s="12" t="s">
        <v>41</v>
      </c>
      <c r="D158" s="32">
        <v>173</v>
      </c>
      <c r="E158" s="32">
        <v>0</v>
      </c>
      <c r="F158" s="32">
        <v>0</v>
      </c>
      <c r="G158" s="35" t="s">
        <v>379</v>
      </c>
    </row>
    <row r="159" spans="1:7" ht="18" customHeight="1">
      <c r="A159" s="12" t="s">
        <v>160</v>
      </c>
      <c r="B159" s="12" t="s">
        <v>175</v>
      </c>
      <c r="C159" s="12" t="s">
        <v>176</v>
      </c>
      <c r="D159" s="32">
        <v>725603</v>
      </c>
      <c r="E159" s="32">
        <v>16929691</v>
      </c>
      <c r="F159" s="32">
        <v>1082098</v>
      </c>
      <c r="G159" s="35" t="s">
        <v>378</v>
      </c>
    </row>
    <row r="160" spans="1:7" ht="18" customHeight="1">
      <c r="A160" s="12" t="s">
        <v>160</v>
      </c>
      <c r="B160" s="12" t="s">
        <v>177</v>
      </c>
      <c r="C160" s="12" t="s">
        <v>125</v>
      </c>
      <c r="D160" s="32">
        <v>75660</v>
      </c>
      <c r="E160" s="32">
        <v>4674896</v>
      </c>
      <c r="F160" s="32">
        <v>246831</v>
      </c>
      <c r="G160" s="35" t="s">
        <v>378</v>
      </c>
    </row>
    <row r="161" spans="1:7" ht="18" customHeight="1">
      <c r="A161" s="12" t="s">
        <v>160</v>
      </c>
      <c r="B161" s="12" t="s">
        <v>177</v>
      </c>
      <c r="C161" s="12" t="s">
        <v>41</v>
      </c>
      <c r="D161" s="32">
        <v>125332</v>
      </c>
      <c r="E161" s="32">
        <v>0</v>
      </c>
      <c r="F161" s="32">
        <v>0</v>
      </c>
      <c r="G161" s="35" t="s">
        <v>379</v>
      </c>
    </row>
    <row r="162" spans="1:7" ht="18" customHeight="1">
      <c r="A162" s="12" t="s">
        <v>160</v>
      </c>
      <c r="B162" s="12" t="s">
        <v>178</v>
      </c>
      <c r="C162" s="12" t="s">
        <v>179</v>
      </c>
      <c r="D162" s="32">
        <v>75452</v>
      </c>
      <c r="E162" s="32">
        <v>4596410</v>
      </c>
      <c r="F162" s="32">
        <v>473080</v>
      </c>
      <c r="G162" s="35" t="s">
        <v>378</v>
      </c>
    </row>
    <row r="163" spans="1:7" ht="18" customHeight="1">
      <c r="A163" s="12" t="s">
        <v>160</v>
      </c>
      <c r="B163" s="12" t="s">
        <v>180</v>
      </c>
      <c r="C163" s="12" t="s">
        <v>88</v>
      </c>
      <c r="D163" s="32">
        <v>30668</v>
      </c>
      <c r="E163" s="32">
        <v>511380</v>
      </c>
      <c r="F163" s="32">
        <v>2827</v>
      </c>
      <c r="G163" s="35" t="s">
        <v>378</v>
      </c>
    </row>
  </sheetData>
  <sheetProtection/>
  <autoFilter ref="A4:G163"/>
  <mergeCells count="2">
    <mergeCell ref="A1:G1"/>
    <mergeCell ref="A2:G2"/>
  </mergeCells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57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12.8515625" style="0" bestFit="1" customWidth="1"/>
    <col min="2" max="2" width="31.421875" style="0" bestFit="1" customWidth="1"/>
    <col min="3" max="3" width="13.00390625" style="0" bestFit="1" customWidth="1"/>
    <col min="4" max="4" width="34.28125" style="0" bestFit="1" customWidth="1"/>
    <col min="5" max="5" width="10.28125" style="33" bestFit="1" customWidth="1"/>
    <col min="6" max="6" width="13.00390625" style="33" bestFit="1" customWidth="1"/>
    <col min="7" max="7" width="14.140625" style="33" bestFit="1" customWidth="1"/>
  </cols>
  <sheetData>
    <row r="1" spans="1:7" s="1" customFormat="1" ht="18" customHeight="1">
      <c r="A1" s="202" t="s">
        <v>362</v>
      </c>
      <c r="B1" s="202"/>
      <c r="C1" s="202"/>
      <c r="D1" s="202"/>
      <c r="E1" s="202"/>
      <c r="F1" s="202"/>
      <c r="G1" s="202"/>
    </row>
    <row r="2" spans="1:7" s="1" customFormat="1" ht="18" customHeight="1">
      <c r="A2" s="202" t="s">
        <v>363</v>
      </c>
      <c r="B2" s="202"/>
      <c r="C2" s="202"/>
      <c r="D2" s="202"/>
      <c r="E2" s="202"/>
      <c r="F2" s="202"/>
      <c r="G2" s="202"/>
    </row>
    <row r="3" spans="5:7" s="1" customFormat="1" ht="18" customHeight="1">
      <c r="E3" s="30"/>
      <c r="F3" s="30"/>
      <c r="G3" s="30"/>
    </row>
    <row r="4" spans="1:7" s="1" customFormat="1" ht="18" customHeight="1">
      <c r="A4" s="20" t="s">
        <v>364</v>
      </c>
      <c r="B4" s="20" t="s">
        <v>365</v>
      </c>
      <c r="C4" s="20" t="s">
        <v>366</v>
      </c>
      <c r="D4" s="20" t="s">
        <v>367</v>
      </c>
      <c r="E4" s="31" t="s">
        <v>368</v>
      </c>
      <c r="F4" s="31" t="s">
        <v>369</v>
      </c>
      <c r="G4" s="31" t="s">
        <v>370</v>
      </c>
    </row>
    <row r="5" spans="1:7" s="1" customFormat="1" ht="18" customHeight="1">
      <c r="A5" s="12" t="s">
        <v>182</v>
      </c>
      <c r="B5" s="12" t="s">
        <v>183</v>
      </c>
      <c r="C5" s="12" t="s">
        <v>182</v>
      </c>
      <c r="D5" s="12" t="s">
        <v>184</v>
      </c>
      <c r="E5" s="32">
        <v>38580</v>
      </c>
      <c r="F5" s="32">
        <v>34005</v>
      </c>
      <c r="G5" s="32">
        <v>22</v>
      </c>
    </row>
    <row r="6" spans="1:7" s="1" customFormat="1" ht="18" customHeight="1">
      <c r="A6" s="12" t="s">
        <v>182</v>
      </c>
      <c r="B6" s="12" t="s">
        <v>183</v>
      </c>
      <c r="C6" s="12" t="s">
        <v>185</v>
      </c>
      <c r="D6" s="12" t="s">
        <v>186</v>
      </c>
      <c r="E6" s="32">
        <v>5807</v>
      </c>
      <c r="F6" s="32">
        <v>33478</v>
      </c>
      <c r="G6" s="32">
        <v>22</v>
      </c>
    </row>
    <row r="7" spans="1:7" s="1" customFormat="1" ht="18" customHeight="1">
      <c r="A7" s="12" t="s">
        <v>182</v>
      </c>
      <c r="B7" s="12" t="s">
        <v>183</v>
      </c>
      <c r="C7" s="12" t="s">
        <v>187</v>
      </c>
      <c r="D7" s="12" t="s">
        <v>188</v>
      </c>
      <c r="E7" s="32">
        <v>567</v>
      </c>
      <c r="F7" s="32">
        <v>17061</v>
      </c>
      <c r="G7" s="32">
        <v>0</v>
      </c>
    </row>
    <row r="8" spans="1:7" s="1" customFormat="1" ht="18" customHeight="1">
      <c r="A8" s="12" t="s">
        <v>182</v>
      </c>
      <c r="B8" s="12" t="s">
        <v>183</v>
      </c>
      <c r="C8" s="12" t="s">
        <v>189</v>
      </c>
      <c r="D8" s="12" t="s">
        <v>190</v>
      </c>
      <c r="E8" s="32">
        <v>207</v>
      </c>
      <c r="F8" s="32">
        <v>469</v>
      </c>
      <c r="G8" s="32">
        <v>0</v>
      </c>
    </row>
    <row r="9" spans="1:7" s="1" customFormat="1" ht="18" customHeight="1">
      <c r="A9" s="12" t="s">
        <v>182</v>
      </c>
      <c r="B9" s="12" t="s">
        <v>183</v>
      </c>
      <c r="C9" s="12" t="s">
        <v>191</v>
      </c>
      <c r="D9" s="12" t="s">
        <v>192</v>
      </c>
      <c r="E9" s="32">
        <v>96</v>
      </c>
      <c r="F9" s="32">
        <v>0</v>
      </c>
      <c r="G9" s="32">
        <v>0</v>
      </c>
    </row>
    <row r="10" spans="1:7" s="1" customFormat="1" ht="18" customHeight="1">
      <c r="A10" s="12" t="s">
        <v>182</v>
      </c>
      <c r="B10" s="12" t="s">
        <v>183</v>
      </c>
      <c r="C10" s="12" t="s">
        <v>193</v>
      </c>
      <c r="D10" s="12" t="s">
        <v>194</v>
      </c>
      <c r="E10" s="32">
        <v>138</v>
      </c>
      <c r="F10" s="32">
        <v>0</v>
      </c>
      <c r="G10" s="32">
        <v>0</v>
      </c>
    </row>
    <row r="11" spans="1:7" s="1" customFormat="1" ht="18" customHeight="1">
      <c r="A11" s="12" t="s">
        <v>182</v>
      </c>
      <c r="B11" s="12" t="s">
        <v>183</v>
      </c>
      <c r="C11" s="12" t="s">
        <v>195</v>
      </c>
      <c r="D11" s="12" t="s">
        <v>196</v>
      </c>
      <c r="E11" s="32">
        <v>315</v>
      </c>
      <c r="F11" s="32">
        <v>14711</v>
      </c>
      <c r="G11" s="32">
        <v>22</v>
      </c>
    </row>
    <row r="12" spans="1:7" s="1" customFormat="1" ht="18" customHeight="1">
      <c r="A12" s="12" t="s">
        <v>182</v>
      </c>
      <c r="B12" s="12" t="s">
        <v>183</v>
      </c>
      <c r="C12" s="12" t="s">
        <v>197</v>
      </c>
      <c r="D12" s="12" t="s">
        <v>198</v>
      </c>
      <c r="E12" s="32">
        <v>90</v>
      </c>
      <c r="F12" s="32">
        <v>0</v>
      </c>
      <c r="G12" s="32">
        <v>0</v>
      </c>
    </row>
    <row r="13" spans="1:7" s="1" customFormat="1" ht="18" customHeight="1">
      <c r="A13" s="12" t="s">
        <v>182</v>
      </c>
      <c r="B13" s="12" t="s">
        <v>183</v>
      </c>
      <c r="C13" s="12" t="s">
        <v>197</v>
      </c>
      <c r="D13" s="12" t="s">
        <v>199</v>
      </c>
      <c r="E13" s="32">
        <v>5300</v>
      </c>
      <c r="F13" s="32">
        <v>33077</v>
      </c>
      <c r="G13" s="32">
        <v>22</v>
      </c>
    </row>
    <row r="14" spans="1:7" s="1" customFormat="1" ht="18" customHeight="1">
      <c r="A14" s="12" t="s">
        <v>182</v>
      </c>
      <c r="B14" s="12" t="s">
        <v>184</v>
      </c>
      <c r="C14" s="12" t="s">
        <v>182</v>
      </c>
      <c r="D14" s="12" t="s">
        <v>183</v>
      </c>
      <c r="E14" s="32">
        <v>37649</v>
      </c>
      <c r="F14" s="32">
        <v>251333</v>
      </c>
      <c r="G14" s="32">
        <v>0</v>
      </c>
    </row>
    <row r="15" spans="1:7" s="1" customFormat="1" ht="18" customHeight="1">
      <c r="A15" s="12" t="s">
        <v>182</v>
      </c>
      <c r="B15" s="12" t="s">
        <v>184</v>
      </c>
      <c r="C15" s="12" t="s">
        <v>185</v>
      </c>
      <c r="D15" s="12" t="s">
        <v>186</v>
      </c>
      <c r="E15" s="32">
        <v>11895</v>
      </c>
      <c r="F15" s="32">
        <v>15863</v>
      </c>
      <c r="G15" s="32">
        <v>8</v>
      </c>
    </row>
    <row r="16" spans="1:7" s="1" customFormat="1" ht="18" customHeight="1">
      <c r="A16" s="12" t="s">
        <v>182</v>
      </c>
      <c r="B16" s="12" t="s">
        <v>184</v>
      </c>
      <c r="C16" s="12" t="s">
        <v>187</v>
      </c>
      <c r="D16" s="12" t="s">
        <v>188</v>
      </c>
      <c r="E16" s="32">
        <v>2318</v>
      </c>
      <c r="F16" s="32">
        <v>13820</v>
      </c>
      <c r="G16" s="32">
        <v>8</v>
      </c>
    </row>
    <row r="17" spans="1:7" s="1" customFormat="1" ht="18" customHeight="1">
      <c r="A17" s="12" t="s">
        <v>182</v>
      </c>
      <c r="B17" s="12" t="s">
        <v>184</v>
      </c>
      <c r="C17" s="12" t="s">
        <v>189</v>
      </c>
      <c r="D17" s="12" t="s">
        <v>190</v>
      </c>
      <c r="E17" s="32">
        <v>85685</v>
      </c>
      <c r="F17" s="32">
        <v>100026</v>
      </c>
      <c r="G17" s="32">
        <v>4</v>
      </c>
    </row>
    <row r="18" spans="1:7" s="1" customFormat="1" ht="18" customHeight="1">
      <c r="A18" s="12" t="s">
        <v>182</v>
      </c>
      <c r="B18" s="12" t="s">
        <v>184</v>
      </c>
      <c r="C18" s="12" t="s">
        <v>202</v>
      </c>
      <c r="D18" s="12" t="s">
        <v>203</v>
      </c>
      <c r="E18" s="32">
        <v>738</v>
      </c>
      <c r="F18" s="32">
        <v>0</v>
      </c>
      <c r="G18" s="32">
        <v>0</v>
      </c>
    </row>
    <row r="19" spans="1:7" s="1" customFormat="1" ht="18" customHeight="1">
      <c r="A19" s="12" t="s">
        <v>182</v>
      </c>
      <c r="B19" s="12" t="s">
        <v>184</v>
      </c>
      <c r="C19" s="12" t="s">
        <v>191</v>
      </c>
      <c r="D19" s="12" t="s">
        <v>192</v>
      </c>
      <c r="E19" s="32">
        <v>725</v>
      </c>
      <c r="F19" s="32">
        <v>0</v>
      </c>
      <c r="G19" s="32">
        <v>0</v>
      </c>
    </row>
    <row r="20" spans="1:7" s="1" customFormat="1" ht="18" customHeight="1">
      <c r="A20" s="12" t="s">
        <v>182</v>
      </c>
      <c r="B20" s="12" t="s">
        <v>184</v>
      </c>
      <c r="C20" s="12" t="s">
        <v>193</v>
      </c>
      <c r="D20" s="12" t="s">
        <v>194</v>
      </c>
      <c r="E20" s="32">
        <v>1199</v>
      </c>
      <c r="F20" s="32">
        <v>0</v>
      </c>
      <c r="G20" s="32">
        <v>0</v>
      </c>
    </row>
    <row r="21" spans="1:7" s="1" customFormat="1" ht="18" customHeight="1">
      <c r="A21" s="12" t="s">
        <v>182</v>
      </c>
      <c r="B21" s="12" t="s">
        <v>184</v>
      </c>
      <c r="C21" s="12" t="s">
        <v>195</v>
      </c>
      <c r="D21" s="12" t="s">
        <v>196</v>
      </c>
      <c r="E21" s="32">
        <v>3124</v>
      </c>
      <c r="F21" s="32">
        <v>15287</v>
      </c>
      <c r="G21" s="32">
        <v>8</v>
      </c>
    </row>
    <row r="22" spans="1:7" s="1" customFormat="1" ht="18" customHeight="1">
      <c r="A22" s="12" t="s">
        <v>182</v>
      </c>
      <c r="B22" s="12" t="s">
        <v>184</v>
      </c>
      <c r="C22" s="12" t="s">
        <v>204</v>
      </c>
      <c r="D22" s="12" t="s">
        <v>205</v>
      </c>
      <c r="E22" s="32">
        <v>23</v>
      </c>
      <c r="F22" s="32">
        <v>0</v>
      </c>
      <c r="G22" s="32">
        <v>0</v>
      </c>
    </row>
    <row r="23" spans="1:7" s="1" customFormat="1" ht="18" customHeight="1">
      <c r="A23" s="12" t="s">
        <v>182</v>
      </c>
      <c r="B23" s="12" t="s">
        <v>184</v>
      </c>
      <c r="C23" s="12" t="s">
        <v>197</v>
      </c>
      <c r="D23" s="12" t="s">
        <v>198</v>
      </c>
      <c r="E23" s="32">
        <v>113</v>
      </c>
      <c r="F23" s="32">
        <v>0</v>
      </c>
      <c r="G23" s="32">
        <v>0</v>
      </c>
    </row>
    <row r="24" spans="1:7" s="1" customFormat="1" ht="18" customHeight="1">
      <c r="A24" s="12" t="s">
        <v>182</v>
      </c>
      <c r="B24" s="12" t="s">
        <v>184</v>
      </c>
      <c r="C24" s="12" t="s">
        <v>197</v>
      </c>
      <c r="D24" s="12" t="s">
        <v>199</v>
      </c>
      <c r="E24" s="32">
        <v>18862</v>
      </c>
      <c r="F24" s="32">
        <v>15811</v>
      </c>
      <c r="G24" s="32">
        <v>8</v>
      </c>
    </row>
    <row r="25" spans="1:7" s="1" customFormat="1" ht="18" customHeight="1">
      <c r="A25" s="12" t="s">
        <v>182</v>
      </c>
      <c r="B25" s="12" t="s">
        <v>184</v>
      </c>
      <c r="C25" s="12" t="s">
        <v>206</v>
      </c>
      <c r="D25" s="12" t="s">
        <v>207</v>
      </c>
      <c r="E25" s="32">
        <v>31</v>
      </c>
      <c r="F25" s="32">
        <v>0</v>
      </c>
      <c r="G25" s="32">
        <v>0</v>
      </c>
    </row>
    <row r="26" spans="1:7" s="1" customFormat="1" ht="18" customHeight="1">
      <c r="A26" s="12" t="s">
        <v>182</v>
      </c>
      <c r="B26" s="12" t="s">
        <v>184</v>
      </c>
      <c r="C26" s="12" t="s">
        <v>206</v>
      </c>
      <c r="D26" s="12" t="s">
        <v>208</v>
      </c>
      <c r="E26" s="32">
        <v>2887</v>
      </c>
      <c r="F26" s="32">
        <v>8772</v>
      </c>
      <c r="G26" s="32">
        <v>0</v>
      </c>
    </row>
    <row r="27" spans="1:7" s="1" customFormat="1" ht="18" customHeight="1">
      <c r="A27" s="12" t="s">
        <v>209</v>
      </c>
      <c r="B27" s="12" t="s">
        <v>210</v>
      </c>
      <c r="C27" s="12" t="s">
        <v>211</v>
      </c>
      <c r="D27" s="12" t="s">
        <v>212</v>
      </c>
      <c r="E27" s="32">
        <v>154</v>
      </c>
      <c r="F27" s="32">
        <v>0</v>
      </c>
      <c r="G27" s="32">
        <v>0</v>
      </c>
    </row>
    <row r="28" spans="1:7" s="1" customFormat="1" ht="18" customHeight="1">
      <c r="A28" s="12" t="s">
        <v>209</v>
      </c>
      <c r="B28" s="12" t="s">
        <v>210</v>
      </c>
      <c r="C28" s="12" t="s">
        <v>211</v>
      </c>
      <c r="D28" s="12" t="s">
        <v>213</v>
      </c>
      <c r="E28" s="32">
        <v>183</v>
      </c>
      <c r="F28" s="32">
        <v>0</v>
      </c>
      <c r="G28" s="32">
        <v>0</v>
      </c>
    </row>
    <row r="29" spans="1:7" s="1" customFormat="1" ht="18" customHeight="1">
      <c r="A29" s="12" t="s">
        <v>209</v>
      </c>
      <c r="B29" s="12" t="s">
        <v>210</v>
      </c>
      <c r="C29" s="12" t="s">
        <v>211</v>
      </c>
      <c r="D29" s="12" t="s">
        <v>214</v>
      </c>
      <c r="E29" s="32">
        <v>154676</v>
      </c>
      <c r="F29" s="32">
        <v>206697</v>
      </c>
      <c r="G29" s="32">
        <v>0</v>
      </c>
    </row>
    <row r="30" spans="1:7" s="1" customFormat="1" ht="18" customHeight="1">
      <c r="A30" s="12" t="s">
        <v>209</v>
      </c>
      <c r="B30" s="12" t="s">
        <v>210</v>
      </c>
      <c r="C30" s="12" t="s">
        <v>187</v>
      </c>
      <c r="D30" s="12" t="s">
        <v>188</v>
      </c>
      <c r="E30" s="32">
        <v>1138</v>
      </c>
      <c r="F30" s="32">
        <v>0</v>
      </c>
      <c r="G30" s="32">
        <v>0</v>
      </c>
    </row>
    <row r="31" spans="1:7" s="1" customFormat="1" ht="18" customHeight="1">
      <c r="A31" s="12" t="s">
        <v>209</v>
      </c>
      <c r="B31" s="12" t="s">
        <v>210</v>
      </c>
      <c r="C31" s="12" t="s">
        <v>189</v>
      </c>
      <c r="D31" s="12" t="s">
        <v>190</v>
      </c>
      <c r="E31" s="32">
        <v>106833</v>
      </c>
      <c r="F31" s="32">
        <v>165093</v>
      </c>
      <c r="G31" s="32">
        <v>0</v>
      </c>
    </row>
    <row r="32" spans="1:7" s="1" customFormat="1" ht="18" customHeight="1">
      <c r="A32" s="12" t="s">
        <v>209</v>
      </c>
      <c r="B32" s="12" t="s">
        <v>210</v>
      </c>
      <c r="C32" s="12" t="s">
        <v>216</v>
      </c>
      <c r="D32" s="12" t="s">
        <v>217</v>
      </c>
      <c r="E32" s="32">
        <v>56</v>
      </c>
      <c r="F32" s="32">
        <v>0</v>
      </c>
      <c r="G32" s="32">
        <v>0</v>
      </c>
    </row>
    <row r="33" spans="1:7" s="1" customFormat="1" ht="18" customHeight="1">
      <c r="A33" s="12" t="s">
        <v>209</v>
      </c>
      <c r="B33" s="12" t="s">
        <v>210</v>
      </c>
      <c r="C33" s="12" t="s">
        <v>202</v>
      </c>
      <c r="D33" s="12" t="s">
        <v>203</v>
      </c>
      <c r="E33" s="32">
        <v>30600</v>
      </c>
      <c r="F33" s="32">
        <v>6488</v>
      </c>
      <c r="G33" s="32">
        <v>0</v>
      </c>
    </row>
    <row r="34" spans="1:7" s="1" customFormat="1" ht="18" customHeight="1">
      <c r="A34" s="12" t="s">
        <v>209</v>
      </c>
      <c r="B34" s="12" t="s">
        <v>210</v>
      </c>
      <c r="C34" s="12" t="s">
        <v>202</v>
      </c>
      <c r="D34" s="12" t="s">
        <v>220</v>
      </c>
      <c r="E34" s="32">
        <v>170</v>
      </c>
      <c r="F34" s="32">
        <v>0</v>
      </c>
      <c r="G34" s="32">
        <v>0</v>
      </c>
    </row>
    <row r="35" spans="1:7" s="1" customFormat="1" ht="18" customHeight="1">
      <c r="A35" s="12" t="s">
        <v>209</v>
      </c>
      <c r="B35" s="12" t="s">
        <v>210</v>
      </c>
      <c r="C35" s="12" t="s">
        <v>193</v>
      </c>
      <c r="D35" s="12" t="s">
        <v>194</v>
      </c>
      <c r="E35" s="32">
        <v>598</v>
      </c>
      <c r="F35" s="32">
        <v>0</v>
      </c>
      <c r="G35" s="32">
        <v>0</v>
      </c>
    </row>
    <row r="36" spans="1:7" s="1" customFormat="1" ht="18" customHeight="1">
      <c r="A36" s="12" t="s">
        <v>209</v>
      </c>
      <c r="B36" s="12" t="s">
        <v>210</v>
      </c>
      <c r="C36" s="12" t="s">
        <v>222</v>
      </c>
      <c r="D36" s="12" t="s">
        <v>223</v>
      </c>
      <c r="E36" s="32">
        <v>8</v>
      </c>
      <c r="F36" s="32">
        <v>0</v>
      </c>
      <c r="G36" s="32">
        <v>0</v>
      </c>
    </row>
    <row r="37" spans="1:7" s="1" customFormat="1" ht="18" customHeight="1">
      <c r="A37" s="12" t="s">
        <v>209</v>
      </c>
      <c r="B37" s="12" t="s">
        <v>210</v>
      </c>
      <c r="C37" s="12" t="s">
        <v>222</v>
      </c>
      <c r="D37" s="12" t="s">
        <v>224</v>
      </c>
      <c r="E37" s="32">
        <v>397</v>
      </c>
      <c r="F37" s="32">
        <v>0</v>
      </c>
      <c r="G37" s="32">
        <v>0</v>
      </c>
    </row>
    <row r="38" spans="1:7" s="1" customFormat="1" ht="18" customHeight="1">
      <c r="A38" s="12" t="s">
        <v>209</v>
      </c>
      <c r="B38" s="12" t="s">
        <v>210</v>
      </c>
      <c r="C38" s="12" t="s">
        <v>222</v>
      </c>
      <c r="D38" s="12" t="s">
        <v>225</v>
      </c>
      <c r="E38" s="32">
        <v>20580</v>
      </c>
      <c r="F38" s="32">
        <v>277</v>
      </c>
      <c r="G38" s="32">
        <v>0</v>
      </c>
    </row>
    <row r="39" spans="1:7" s="1" customFormat="1" ht="18" customHeight="1">
      <c r="A39" s="12" t="s">
        <v>209</v>
      </c>
      <c r="B39" s="12" t="s">
        <v>210</v>
      </c>
      <c r="C39" s="12" t="s">
        <v>226</v>
      </c>
      <c r="D39" s="12" t="s">
        <v>227</v>
      </c>
      <c r="E39" s="32">
        <v>659</v>
      </c>
      <c r="F39" s="32">
        <v>0</v>
      </c>
      <c r="G39" s="32">
        <v>0</v>
      </c>
    </row>
    <row r="40" spans="1:7" s="1" customFormat="1" ht="18" customHeight="1">
      <c r="A40" s="12" t="s">
        <v>209</v>
      </c>
      <c r="B40" s="12" t="s">
        <v>210</v>
      </c>
      <c r="C40" s="12" t="s">
        <v>226</v>
      </c>
      <c r="D40" s="12" t="s">
        <v>228</v>
      </c>
      <c r="E40" s="32">
        <v>211</v>
      </c>
      <c r="F40" s="32">
        <v>25</v>
      </c>
      <c r="G40" s="32">
        <v>0</v>
      </c>
    </row>
    <row r="41" spans="1:7" s="1" customFormat="1" ht="18" customHeight="1">
      <c r="A41" s="12" t="s">
        <v>209</v>
      </c>
      <c r="B41" s="12" t="s">
        <v>210</v>
      </c>
      <c r="C41" s="12" t="s">
        <v>226</v>
      </c>
      <c r="D41" s="12" t="s">
        <v>229</v>
      </c>
      <c r="E41" s="32">
        <v>1888</v>
      </c>
      <c r="F41" s="32">
        <v>0</v>
      </c>
      <c r="G41" s="32">
        <v>0</v>
      </c>
    </row>
    <row r="42" spans="1:7" s="1" customFormat="1" ht="18" customHeight="1">
      <c r="A42" s="12" t="s">
        <v>209</v>
      </c>
      <c r="B42" s="12" t="s">
        <v>210</v>
      </c>
      <c r="C42" s="12" t="s">
        <v>204</v>
      </c>
      <c r="D42" s="12" t="s">
        <v>205</v>
      </c>
      <c r="E42" s="32">
        <v>57876</v>
      </c>
      <c r="F42" s="32">
        <v>415418</v>
      </c>
      <c r="G42" s="32">
        <v>0</v>
      </c>
    </row>
    <row r="43" spans="1:7" s="1" customFormat="1" ht="18" customHeight="1">
      <c r="A43" s="12" t="s">
        <v>209</v>
      </c>
      <c r="B43" s="12" t="s">
        <v>210</v>
      </c>
      <c r="C43" s="12" t="s">
        <v>204</v>
      </c>
      <c r="D43" s="12" t="s">
        <v>230</v>
      </c>
      <c r="E43" s="32">
        <v>4445</v>
      </c>
      <c r="F43" s="32">
        <v>0</v>
      </c>
      <c r="G43" s="32">
        <v>0</v>
      </c>
    </row>
    <row r="44" spans="1:7" s="1" customFormat="1" ht="18" customHeight="1">
      <c r="A44" s="12" t="s">
        <v>209</v>
      </c>
      <c r="B44" s="12" t="s">
        <v>210</v>
      </c>
      <c r="C44" s="12" t="s">
        <v>231</v>
      </c>
      <c r="D44" s="12" t="s">
        <v>232</v>
      </c>
      <c r="E44" s="32">
        <v>852</v>
      </c>
      <c r="F44" s="32">
        <v>0</v>
      </c>
      <c r="G44" s="32">
        <v>0</v>
      </c>
    </row>
    <row r="45" spans="1:7" s="1" customFormat="1" ht="18" customHeight="1">
      <c r="A45" s="12" t="s">
        <v>209</v>
      </c>
      <c r="B45" s="12" t="s">
        <v>210</v>
      </c>
      <c r="C45" s="12" t="s">
        <v>233</v>
      </c>
      <c r="D45" s="12" t="s">
        <v>234</v>
      </c>
      <c r="E45" s="32">
        <v>4390</v>
      </c>
      <c r="F45" s="32">
        <v>0</v>
      </c>
      <c r="G45" s="32">
        <v>0</v>
      </c>
    </row>
    <row r="46" spans="1:7" s="1" customFormat="1" ht="18" customHeight="1">
      <c r="A46" s="12" t="s">
        <v>209</v>
      </c>
      <c r="B46" s="12" t="s">
        <v>210</v>
      </c>
      <c r="C46" s="12" t="s">
        <v>237</v>
      </c>
      <c r="D46" s="12" t="s">
        <v>238</v>
      </c>
      <c r="E46" s="32">
        <v>31952</v>
      </c>
      <c r="F46" s="32">
        <v>453415</v>
      </c>
      <c r="G46" s="32">
        <v>0</v>
      </c>
    </row>
    <row r="47" spans="1:7" s="1" customFormat="1" ht="18" customHeight="1">
      <c r="A47" s="12" t="s">
        <v>209</v>
      </c>
      <c r="B47" s="12" t="s">
        <v>210</v>
      </c>
      <c r="C47" s="12" t="s">
        <v>206</v>
      </c>
      <c r="D47" s="12" t="s">
        <v>207</v>
      </c>
      <c r="E47" s="32">
        <v>63543</v>
      </c>
      <c r="F47" s="32">
        <v>0</v>
      </c>
      <c r="G47" s="32">
        <v>0</v>
      </c>
    </row>
    <row r="48" spans="1:7" s="1" customFormat="1" ht="18" customHeight="1">
      <c r="A48" s="12" t="s">
        <v>209</v>
      </c>
      <c r="B48" s="12" t="s">
        <v>210</v>
      </c>
      <c r="C48" s="12" t="s">
        <v>206</v>
      </c>
      <c r="D48" s="12" t="s">
        <v>239</v>
      </c>
      <c r="E48" s="32">
        <v>889</v>
      </c>
      <c r="F48" s="32">
        <v>0</v>
      </c>
      <c r="G48" s="32">
        <v>0</v>
      </c>
    </row>
    <row r="49" spans="1:7" s="1" customFormat="1" ht="18" customHeight="1">
      <c r="A49" s="12" t="s">
        <v>209</v>
      </c>
      <c r="B49" s="12" t="s">
        <v>210</v>
      </c>
      <c r="C49" s="12" t="s">
        <v>206</v>
      </c>
      <c r="D49" s="12" t="s">
        <v>240</v>
      </c>
      <c r="E49" s="32">
        <v>676</v>
      </c>
      <c r="F49" s="32">
        <v>0</v>
      </c>
      <c r="G49" s="32">
        <v>0</v>
      </c>
    </row>
    <row r="50" spans="1:7" s="1" customFormat="1" ht="18" customHeight="1">
      <c r="A50" s="12" t="s">
        <v>209</v>
      </c>
      <c r="B50" s="12" t="s">
        <v>210</v>
      </c>
      <c r="C50" s="12" t="s">
        <v>206</v>
      </c>
      <c r="D50" s="12" t="s">
        <v>241</v>
      </c>
      <c r="E50" s="32">
        <v>9927</v>
      </c>
      <c r="F50" s="32">
        <v>80105</v>
      </c>
      <c r="G50" s="32">
        <v>0</v>
      </c>
    </row>
    <row r="51" spans="1:7" s="1" customFormat="1" ht="18" customHeight="1">
      <c r="A51" s="12" t="s">
        <v>209</v>
      </c>
      <c r="B51" s="12" t="s">
        <v>210</v>
      </c>
      <c r="C51" s="12" t="s">
        <v>206</v>
      </c>
      <c r="D51" s="12" t="s">
        <v>208</v>
      </c>
      <c r="E51" s="32">
        <v>212649</v>
      </c>
      <c r="F51" s="32">
        <v>318477</v>
      </c>
      <c r="G51" s="32">
        <v>0</v>
      </c>
    </row>
    <row r="52" spans="1:7" s="1" customFormat="1" ht="18" customHeight="1">
      <c r="A52" s="12" t="s">
        <v>185</v>
      </c>
      <c r="B52" s="12" t="s">
        <v>242</v>
      </c>
      <c r="C52" s="12" t="s">
        <v>185</v>
      </c>
      <c r="D52" s="12" t="s">
        <v>186</v>
      </c>
      <c r="E52" s="32">
        <v>2445</v>
      </c>
      <c r="F52" s="32">
        <v>4</v>
      </c>
      <c r="G52" s="32">
        <v>0</v>
      </c>
    </row>
    <row r="53" spans="1:7" s="1" customFormat="1" ht="18" customHeight="1">
      <c r="A53" s="12" t="s">
        <v>185</v>
      </c>
      <c r="B53" s="12" t="s">
        <v>242</v>
      </c>
      <c r="C53" s="12" t="s">
        <v>185</v>
      </c>
      <c r="D53" s="12" t="s">
        <v>243</v>
      </c>
      <c r="E53" s="32">
        <v>13</v>
      </c>
      <c r="F53" s="32">
        <v>0</v>
      </c>
      <c r="G53" s="32">
        <v>0</v>
      </c>
    </row>
    <row r="54" spans="1:7" s="1" customFormat="1" ht="18" customHeight="1">
      <c r="A54" s="12" t="s">
        <v>185</v>
      </c>
      <c r="B54" s="12" t="s">
        <v>242</v>
      </c>
      <c r="C54" s="12" t="s">
        <v>185</v>
      </c>
      <c r="D54" s="12" t="s">
        <v>244</v>
      </c>
      <c r="E54" s="32">
        <v>440</v>
      </c>
      <c r="F54" s="32">
        <v>141</v>
      </c>
      <c r="G54" s="32">
        <v>0</v>
      </c>
    </row>
    <row r="55" spans="1:7" s="1" customFormat="1" ht="18" customHeight="1">
      <c r="A55" s="12" t="s">
        <v>185</v>
      </c>
      <c r="B55" s="12" t="s">
        <v>245</v>
      </c>
      <c r="C55" s="12" t="s">
        <v>182</v>
      </c>
      <c r="D55" s="12" t="s">
        <v>184</v>
      </c>
      <c r="E55" s="32">
        <v>13</v>
      </c>
      <c r="F55" s="32">
        <v>0</v>
      </c>
      <c r="G55" s="32">
        <v>0</v>
      </c>
    </row>
    <row r="56" spans="1:7" s="1" customFormat="1" ht="18" customHeight="1">
      <c r="A56" s="12" t="s">
        <v>185</v>
      </c>
      <c r="B56" s="12" t="s">
        <v>246</v>
      </c>
      <c r="C56" s="12" t="s">
        <v>185</v>
      </c>
      <c r="D56" s="12" t="s">
        <v>186</v>
      </c>
      <c r="E56" s="32">
        <v>149</v>
      </c>
      <c r="F56" s="32">
        <v>0</v>
      </c>
      <c r="G56" s="32">
        <v>0</v>
      </c>
    </row>
    <row r="57" spans="1:7" s="1" customFormat="1" ht="18" customHeight="1">
      <c r="A57" s="12" t="s">
        <v>185</v>
      </c>
      <c r="B57" s="12" t="s">
        <v>247</v>
      </c>
      <c r="C57" s="12" t="s">
        <v>185</v>
      </c>
      <c r="D57" s="12" t="s">
        <v>248</v>
      </c>
      <c r="E57" s="32">
        <v>10360</v>
      </c>
      <c r="F57" s="32">
        <v>0</v>
      </c>
      <c r="G57" s="32">
        <v>0</v>
      </c>
    </row>
    <row r="58" spans="1:7" s="1" customFormat="1" ht="18" customHeight="1">
      <c r="A58" s="12" t="s">
        <v>185</v>
      </c>
      <c r="B58" s="12" t="s">
        <v>247</v>
      </c>
      <c r="C58" s="12" t="s">
        <v>185</v>
      </c>
      <c r="D58" s="12" t="s">
        <v>249</v>
      </c>
      <c r="E58" s="32">
        <v>133</v>
      </c>
      <c r="F58" s="32">
        <v>0</v>
      </c>
      <c r="G58" s="32">
        <v>0</v>
      </c>
    </row>
    <row r="59" spans="1:7" s="1" customFormat="1" ht="18" customHeight="1">
      <c r="A59" s="12" t="s">
        <v>185</v>
      </c>
      <c r="B59" s="12" t="s">
        <v>248</v>
      </c>
      <c r="C59" s="12" t="s">
        <v>185</v>
      </c>
      <c r="D59" s="12" t="s">
        <v>247</v>
      </c>
      <c r="E59" s="32">
        <v>10412</v>
      </c>
      <c r="F59" s="32">
        <v>0</v>
      </c>
      <c r="G59" s="32">
        <v>0</v>
      </c>
    </row>
    <row r="60" spans="1:7" s="1" customFormat="1" ht="18" customHeight="1">
      <c r="A60" s="12" t="s">
        <v>185</v>
      </c>
      <c r="B60" s="12" t="s">
        <v>248</v>
      </c>
      <c r="C60" s="12" t="s">
        <v>185</v>
      </c>
      <c r="D60" s="12" t="s">
        <v>250</v>
      </c>
      <c r="E60" s="32">
        <v>754</v>
      </c>
      <c r="F60" s="32">
        <v>1071</v>
      </c>
      <c r="G60" s="32">
        <v>0</v>
      </c>
    </row>
    <row r="61" spans="1:7" s="1" customFormat="1" ht="18" customHeight="1">
      <c r="A61" s="12" t="s">
        <v>185</v>
      </c>
      <c r="B61" s="12" t="s">
        <v>248</v>
      </c>
      <c r="C61" s="12" t="s">
        <v>185</v>
      </c>
      <c r="D61" s="12" t="s">
        <v>186</v>
      </c>
      <c r="E61" s="32">
        <v>49791</v>
      </c>
      <c r="F61" s="32">
        <v>20196</v>
      </c>
      <c r="G61" s="32">
        <v>0</v>
      </c>
    </row>
    <row r="62" spans="1:7" s="1" customFormat="1" ht="18" customHeight="1">
      <c r="A62" s="12" t="s">
        <v>185</v>
      </c>
      <c r="B62" s="12" t="s">
        <v>248</v>
      </c>
      <c r="C62" s="12" t="s">
        <v>185</v>
      </c>
      <c r="D62" s="12" t="s">
        <v>249</v>
      </c>
      <c r="E62" s="32">
        <v>2153</v>
      </c>
      <c r="F62" s="32">
        <v>16123</v>
      </c>
      <c r="G62" s="32">
        <v>0</v>
      </c>
    </row>
    <row r="63" spans="1:7" s="1" customFormat="1" ht="18" customHeight="1">
      <c r="A63" s="12" t="s">
        <v>185</v>
      </c>
      <c r="B63" s="12" t="s">
        <v>248</v>
      </c>
      <c r="C63" s="12" t="s">
        <v>195</v>
      </c>
      <c r="D63" s="12" t="s">
        <v>221</v>
      </c>
      <c r="E63" s="32">
        <v>47</v>
      </c>
      <c r="F63" s="32">
        <v>0</v>
      </c>
      <c r="G63" s="32">
        <v>0</v>
      </c>
    </row>
    <row r="64" spans="1:7" s="1" customFormat="1" ht="18" customHeight="1">
      <c r="A64" s="12" t="s">
        <v>185</v>
      </c>
      <c r="B64" s="12" t="s">
        <v>250</v>
      </c>
      <c r="C64" s="12" t="s">
        <v>185</v>
      </c>
      <c r="D64" s="12" t="s">
        <v>248</v>
      </c>
      <c r="E64" s="32">
        <v>125</v>
      </c>
      <c r="F64" s="32">
        <v>0</v>
      </c>
      <c r="G64" s="32">
        <v>0</v>
      </c>
    </row>
    <row r="65" spans="1:7" s="1" customFormat="1" ht="18" customHeight="1">
      <c r="A65" s="12" t="s">
        <v>185</v>
      </c>
      <c r="B65" s="12" t="s">
        <v>250</v>
      </c>
      <c r="C65" s="12" t="s">
        <v>185</v>
      </c>
      <c r="D65" s="12" t="s">
        <v>186</v>
      </c>
      <c r="E65" s="32">
        <v>2613</v>
      </c>
      <c r="F65" s="32">
        <v>0</v>
      </c>
      <c r="G65" s="32">
        <v>0</v>
      </c>
    </row>
    <row r="66" spans="1:7" s="1" customFormat="1" ht="18" customHeight="1">
      <c r="A66" s="12" t="s">
        <v>185</v>
      </c>
      <c r="B66" s="12" t="s">
        <v>250</v>
      </c>
      <c r="C66" s="12" t="s">
        <v>185</v>
      </c>
      <c r="D66" s="12" t="s">
        <v>249</v>
      </c>
      <c r="E66" s="32">
        <v>742</v>
      </c>
      <c r="F66" s="32">
        <v>0</v>
      </c>
      <c r="G66" s="32">
        <v>0</v>
      </c>
    </row>
    <row r="67" spans="1:7" s="1" customFormat="1" ht="18" customHeight="1">
      <c r="A67" s="12" t="s">
        <v>185</v>
      </c>
      <c r="B67" s="12" t="s">
        <v>251</v>
      </c>
      <c r="C67" s="12" t="s">
        <v>185</v>
      </c>
      <c r="D67" s="12" t="s">
        <v>252</v>
      </c>
      <c r="E67" s="32">
        <v>498</v>
      </c>
      <c r="F67" s="32">
        <v>433</v>
      </c>
      <c r="G67" s="32">
        <v>0</v>
      </c>
    </row>
    <row r="68" spans="1:7" s="1" customFormat="1" ht="18" customHeight="1">
      <c r="A68" s="12" t="s">
        <v>185</v>
      </c>
      <c r="B68" s="12" t="s">
        <v>251</v>
      </c>
      <c r="C68" s="12" t="s">
        <v>185</v>
      </c>
      <c r="D68" s="12" t="s">
        <v>253</v>
      </c>
      <c r="E68" s="32">
        <v>314</v>
      </c>
      <c r="F68" s="32">
        <v>18</v>
      </c>
      <c r="G68" s="32">
        <v>0</v>
      </c>
    </row>
    <row r="69" spans="1:7" s="1" customFormat="1" ht="18" customHeight="1">
      <c r="A69" s="12" t="s">
        <v>185</v>
      </c>
      <c r="B69" s="12" t="s">
        <v>254</v>
      </c>
      <c r="C69" s="12" t="s">
        <v>185</v>
      </c>
      <c r="D69" s="12" t="s">
        <v>255</v>
      </c>
      <c r="E69" s="32">
        <v>1027</v>
      </c>
      <c r="F69" s="32">
        <v>388</v>
      </c>
      <c r="G69" s="32">
        <v>0</v>
      </c>
    </row>
    <row r="70" spans="1:7" s="1" customFormat="1" ht="18" customHeight="1">
      <c r="A70" s="12" t="s">
        <v>185</v>
      </c>
      <c r="B70" s="12" t="s">
        <v>254</v>
      </c>
      <c r="C70" s="12" t="s">
        <v>185</v>
      </c>
      <c r="D70" s="12" t="s">
        <v>186</v>
      </c>
      <c r="E70" s="32">
        <v>1841</v>
      </c>
      <c r="F70" s="32">
        <v>246</v>
      </c>
      <c r="G70" s="32">
        <v>0</v>
      </c>
    </row>
    <row r="71" spans="1:7" s="1" customFormat="1" ht="18" customHeight="1">
      <c r="A71" s="12" t="s">
        <v>185</v>
      </c>
      <c r="B71" s="12" t="s">
        <v>254</v>
      </c>
      <c r="C71" s="12" t="s">
        <v>197</v>
      </c>
      <c r="D71" s="12" t="s">
        <v>198</v>
      </c>
      <c r="E71" s="32">
        <v>77</v>
      </c>
      <c r="F71" s="32">
        <v>10</v>
      </c>
      <c r="G71" s="32">
        <v>0</v>
      </c>
    </row>
    <row r="72" spans="1:7" s="1" customFormat="1" ht="18" customHeight="1">
      <c r="A72" s="12" t="s">
        <v>185</v>
      </c>
      <c r="B72" s="12" t="s">
        <v>254</v>
      </c>
      <c r="C72" s="12" t="s">
        <v>197</v>
      </c>
      <c r="D72" s="12" t="s">
        <v>199</v>
      </c>
      <c r="E72" s="32">
        <v>97</v>
      </c>
      <c r="F72" s="32">
        <v>69</v>
      </c>
      <c r="G72" s="32">
        <v>0</v>
      </c>
    </row>
    <row r="73" spans="1:7" s="1" customFormat="1" ht="18" customHeight="1">
      <c r="A73" s="12" t="s">
        <v>185</v>
      </c>
      <c r="B73" s="12" t="s">
        <v>255</v>
      </c>
      <c r="C73" s="12" t="s">
        <v>185</v>
      </c>
      <c r="D73" s="12" t="s">
        <v>254</v>
      </c>
      <c r="E73" s="32">
        <v>585</v>
      </c>
      <c r="F73" s="32">
        <v>366</v>
      </c>
      <c r="G73" s="32">
        <v>0</v>
      </c>
    </row>
    <row r="74" spans="1:7" s="1" customFormat="1" ht="18" customHeight="1">
      <c r="A74" s="12" t="s">
        <v>185</v>
      </c>
      <c r="B74" s="12" t="s">
        <v>255</v>
      </c>
      <c r="C74" s="12" t="s">
        <v>185</v>
      </c>
      <c r="D74" s="12" t="s">
        <v>186</v>
      </c>
      <c r="E74" s="32">
        <v>1588</v>
      </c>
      <c r="F74" s="32">
        <v>262</v>
      </c>
      <c r="G74" s="32">
        <v>0</v>
      </c>
    </row>
    <row r="75" spans="1:7" s="1" customFormat="1" ht="18" customHeight="1">
      <c r="A75" s="12" t="s">
        <v>185</v>
      </c>
      <c r="B75" s="12" t="s">
        <v>255</v>
      </c>
      <c r="C75" s="12" t="s">
        <v>197</v>
      </c>
      <c r="D75" s="12" t="s">
        <v>198</v>
      </c>
      <c r="E75" s="32">
        <v>47</v>
      </c>
      <c r="F75" s="32">
        <v>0</v>
      </c>
      <c r="G75" s="32">
        <v>0</v>
      </c>
    </row>
    <row r="76" spans="1:7" s="1" customFormat="1" ht="18" customHeight="1">
      <c r="A76" s="12" t="s">
        <v>185</v>
      </c>
      <c r="B76" s="12" t="s">
        <v>255</v>
      </c>
      <c r="C76" s="12" t="s">
        <v>197</v>
      </c>
      <c r="D76" s="12" t="s">
        <v>199</v>
      </c>
      <c r="E76" s="32">
        <v>1968</v>
      </c>
      <c r="F76" s="32">
        <v>2</v>
      </c>
      <c r="G76" s="32">
        <v>0</v>
      </c>
    </row>
    <row r="77" spans="1:7" s="1" customFormat="1" ht="18" customHeight="1">
      <c r="A77" s="12" t="s">
        <v>185</v>
      </c>
      <c r="B77" s="12" t="s">
        <v>186</v>
      </c>
      <c r="C77" s="12" t="s">
        <v>182</v>
      </c>
      <c r="D77" s="12" t="s">
        <v>183</v>
      </c>
      <c r="E77" s="32">
        <v>5420</v>
      </c>
      <c r="F77" s="32">
        <v>113726</v>
      </c>
      <c r="G77" s="32">
        <v>6297</v>
      </c>
    </row>
    <row r="78" spans="1:7" s="1" customFormat="1" ht="18" customHeight="1">
      <c r="A78" s="12" t="s">
        <v>185</v>
      </c>
      <c r="B78" s="12" t="s">
        <v>186</v>
      </c>
      <c r="C78" s="12" t="s">
        <v>182</v>
      </c>
      <c r="D78" s="12" t="s">
        <v>184</v>
      </c>
      <c r="E78" s="32">
        <v>11845</v>
      </c>
      <c r="F78" s="32">
        <v>115779</v>
      </c>
      <c r="G78" s="32">
        <v>6297</v>
      </c>
    </row>
    <row r="79" spans="1:7" s="1" customFormat="1" ht="18" customHeight="1">
      <c r="A79" s="12" t="s">
        <v>185</v>
      </c>
      <c r="B79" s="12" t="s">
        <v>186</v>
      </c>
      <c r="C79" s="12" t="s">
        <v>185</v>
      </c>
      <c r="D79" s="12" t="s">
        <v>242</v>
      </c>
      <c r="E79" s="32">
        <v>2255</v>
      </c>
      <c r="F79" s="32">
        <v>1063</v>
      </c>
      <c r="G79" s="32">
        <v>120</v>
      </c>
    </row>
    <row r="80" spans="1:7" s="1" customFormat="1" ht="18" customHeight="1">
      <c r="A80" s="12" t="s">
        <v>185</v>
      </c>
      <c r="B80" s="12" t="s">
        <v>186</v>
      </c>
      <c r="C80" s="12" t="s">
        <v>185</v>
      </c>
      <c r="D80" s="12" t="s">
        <v>245</v>
      </c>
      <c r="E80" s="32">
        <v>13</v>
      </c>
      <c r="F80" s="32">
        <v>0</v>
      </c>
      <c r="G80" s="32">
        <v>0</v>
      </c>
    </row>
    <row r="81" spans="1:7" s="1" customFormat="1" ht="18" customHeight="1">
      <c r="A81" s="12" t="s">
        <v>185</v>
      </c>
      <c r="B81" s="12" t="s">
        <v>186</v>
      </c>
      <c r="C81" s="12" t="s">
        <v>185</v>
      </c>
      <c r="D81" s="12" t="s">
        <v>246</v>
      </c>
      <c r="E81" s="32">
        <v>71</v>
      </c>
      <c r="F81" s="32">
        <v>0</v>
      </c>
      <c r="G81" s="32">
        <v>0</v>
      </c>
    </row>
    <row r="82" spans="1:7" s="1" customFormat="1" ht="18" customHeight="1">
      <c r="A82" s="12" t="s">
        <v>185</v>
      </c>
      <c r="B82" s="12" t="s">
        <v>186</v>
      </c>
      <c r="C82" s="12" t="s">
        <v>185</v>
      </c>
      <c r="D82" s="12" t="s">
        <v>247</v>
      </c>
      <c r="E82" s="32">
        <v>9</v>
      </c>
      <c r="F82" s="32">
        <v>0</v>
      </c>
      <c r="G82" s="32">
        <v>0</v>
      </c>
    </row>
    <row r="83" spans="1:7" s="1" customFormat="1" ht="18" customHeight="1">
      <c r="A83" s="12" t="s">
        <v>185</v>
      </c>
      <c r="B83" s="12" t="s">
        <v>186</v>
      </c>
      <c r="C83" s="12" t="s">
        <v>185</v>
      </c>
      <c r="D83" s="12" t="s">
        <v>248</v>
      </c>
      <c r="E83" s="32">
        <v>49052</v>
      </c>
      <c r="F83" s="32">
        <v>42842</v>
      </c>
      <c r="G83" s="32">
        <v>0</v>
      </c>
    </row>
    <row r="84" spans="1:7" s="1" customFormat="1" ht="18" customHeight="1">
      <c r="A84" s="12" t="s">
        <v>185</v>
      </c>
      <c r="B84" s="12" t="s">
        <v>186</v>
      </c>
      <c r="C84" s="12" t="s">
        <v>185</v>
      </c>
      <c r="D84" s="12" t="s">
        <v>250</v>
      </c>
      <c r="E84" s="32">
        <v>3883</v>
      </c>
      <c r="F84" s="32">
        <v>4208</v>
      </c>
      <c r="G84" s="32">
        <v>0</v>
      </c>
    </row>
    <row r="85" spans="1:7" s="1" customFormat="1" ht="18" customHeight="1">
      <c r="A85" s="12" t="s">
        <v>185</v>
      </c>
      <c r="B85" s="12" t="s">
        <v>186</v>
      </c>
      <c r="C85" s="12" t="s">
        <v>185</v>
      </c>
      <c r="D85" s="12" t="s">
        <v>251</v>
      </c>
      <c r="E85" s="32">
        <v>699</v>
      </c>
      <c r="F85" s="32">
        <v>719</v>
      </c>
      <c r="G85" s="32">
        <v>0</v>
      </c>
    </row>
    <row r="86" spans="1:7" s="1" customFormat="1" ht="18" customHeight="1">
      <c r="A86" s="12" t="s">
        <v>185</v>
      </c>
      <c r="B86" s="12" t="s">
        <v>186</v>
      </c>
      <c r="C86" s="12" t="s">
        <v>185</v>
      </c>
      <c r="D86" s="12" t="s">
        <v>254</v>
      </c>
      <c r="E86" s="32">
        <v>962</v>
      </c>
      <c r="F86" s="32">
        <v>1600</v>
      </c>
      <c r="G86" s="32">
        <v>0</v>
      </c>
    </row>
    <row r="87" spans="1:7" s="1" customFormat="1" ht="18" customHeight="1">
      <c r="A87" s="12" t="s">
        <v>185</v>
      </c>
      <c r="B87" s="12" t="s">
        <v>186</v>
      </c>
      <c r="C87" s="12" t="s">
        <v>185</v>
      </c>
      <c r="D87" s="12" t="s">
        <v>255</v>
      </c>
      <c r="E87" s="32">
        <v>2427</v>
      </c>
      <c r="F87" s="32">
        <v>1717</v>
      </c>
      <c r="G87" s="32">
        <v>0</v>
      </c>
    </row>
    <row r="88" spans="1:7" s="1" customFormat="1" ht="18" customHeight="1">
      <c r="A88" s="12" t="s">
        <v>185</v>
      </c>
      <c r="B88" s="12" t="s">
        <v>186</v>
      </c>
      <c r="C88" s="12" t="s">
        <v>185</v>
      </c>
      <c r="D88" s="12" t="s">
        <v>256</v>
      </c>
      <c r="E88" s="32">
        <v>210</v>
      </c>
      <c r="F88" s="32">
        <v>0</v>
      </c>
      <c r="G88" s="32">
        <v>0</v>
      </c>
    </row>
    <row r="89" spans="1:7" s="1" customFormat="1" ht="18" customHeight="1">
      <c r="A89" s="12" t="s">
        <v>185</v>
      </c>
      <c r="B89" s="12" t="s">
        <v>186</v>
      </c>
      <c r="C89" s="12" t="s">
        <v>185</v>
      </c>
      <c r="D89" s="12" t="s">
        <v>257</v>
      </c>
      <c r="E89" s="32">
        <v>269</v>
      </c>
      <c r="F89" s="32">
        <v>0</v>
      </c>
      <c r="G89" s="32">
        <v>0</v>
      </c>
    </row>
    <row r="90" spans="1:7" s="1" customFormat="1" ht="18" customHeight="1">
      <c r="A90" s="12" t="s">
        <v>185</v>
      </c>
      <c r="B90" s="12" t="s">
        <v>186</v>
      </c>
      <c r="C90" s="12" t="s">
        <v>185</v>
      </c>
      <c r="D90" s="12" t="s">
        <v>258</v>
      </c>
      <c r="E90" s="32">
        <v>19337</v>
      </c>
      <c r="F90" s="32">
        <v>7319</v>
      </c>
      <c r="G90" s="32">
        <v>0</v>
      </c>
    </row>
    <row r="91" spans="1:7" s="1" customFormat="1" ht="18" customHeight="1">
      <c r="A91" s="12" t="s">
        <v>185</v>
      </c>
      <c r="B91" s="12" t="s">
        <v>186</v>
      </c>
      <c r="C91" s="12" t="s">
        <v>185</v>
      </c>
      <c r="D91" s="12" t="s">
        <v>243</v>
      </c>
      <c r="E91" s="32">
        <v>1288</v>
      </c>
      <c r="F91" s="32">
        <v>711</v>
      </c>
      <c r="G91" s="32">
        <v>0</v>
      </c>
    </row>
    <row r="92" spans="1:7" s="1" customFormat="1" ht="18" customHeight="1">
      <c r="A92" s="12" t="s">
        <v>185</v>
      </c>
      <c r="B92" s="12" t="s">
        <v>186</v>
      </c>
      <c r="C92" s="12" t="s">
        <v>185</v>
      </c>
      <c r="D92" s="12" t="s">
        <v>244</v>
      </c>
      <c r="E92" s="32">
        <v>6712</v>
      </c>
      <c r="F92" s="32">
        <v>4659</v>
      </c>
      <c r="G92" s="32">
        <v>0</v>
      </c>
    </row>
    <row r="93" spans="1:7" s="1" customFormat="1" ht="18" customHeight="1">
      <c r="A93" s="12" t="s">
        <v>185</v>
      </c>
      <c r="B93" s="12" t="s">
        <v>186</v>
      </c>
      <c r="C93" s="12" t="s">
        <v>185</v>
      </c>
      <c r="D93" s="12" t="s">
        <v>252</v>
      </c>
      <c r="E93" s="32">
        <v>948</v>
      </c>
      <c r="F93" s="32">
        <v>1187</v>
      </c>
      <c r="G93" s="32">
        <v>0</v>
      </c>
    </row>
    <row r="94" spans="1:7" s="1" customFormat="1" ht="18" customHeight="1">
      <c r="A94" s="12" t="s">
        <v>185</v>
      </c>
      <c r="B94" s="12" t="s">
        <v>186</v>
      </c>
      <c r="C94" s="12" t="s">
        <v>185</v>
      </c>
      <c r="D94" s="12" t="s">
        <v>253</v>
      </c>
      <c r="E94" s="32">
        <v>16746</v>
      </c>
      <c r="F94" s="32">
        <v>14553</v>
      </c>
      <c r="G94" s="32">
        <v>0</v>
      </c>
    </row>
    <row r="95" spans="1:7" s="1" customFormat="1" ht="18" customHeight="1">
      <c r="A95" s="12" t="s">
        <v>185</v>
      </c>
      <c r="B95" s="12" t="s">
        <v>186</v>
      </c>
      <c r="C95" s="12" t="s">
        <v>185</v>
      </c>
      <c r="D95" s="12" t="s">
        <v>249</v>
      </c>
      <c r="E95" s="32">
        <v>9963</v>
      </c>
      <c r="F95" s="32">
        <v>4342</v>
      </c>
      <c r="G95" s="32">
        <v>0</v>
      </c>
    </row>
    <row r="96" spans="1:7" s="1" customFormat="1" ht="18" customHeight="1">
      <c r="A96" s="12" t="s">
        <v>185</v>
      </c>
      <c r="B96" s="12" t="s">
        <v>186</v>
      </c>
      <c r="C96" s="12" t="s">
        <v>259</v>
      </c>
      <c r="D96" s="12" t="s">
        <v>260</v>
      </c>
      <c r="E96" s="32">
        <v>8</v>
      </c>
      <c r="F96" s="32">
        <v>0</v>
      </c>
      <c r="G96" s="32">
        <v>80</v>
      </c>
    </row>
    <row r="97" spans="1:7" s="1" customFormat="1" ht="18" customHeight="1">
      <c r="A97" s="12" t="s">
        <v>185</v>
      </c>
      <c r="B97" s="12" t="s">
        <v>186</v>
      </c>
      <c r="C97" s="12" t="s">
        <v>211</v>
      </c>
      <c r="D97" s="12" t="s">
        <v>214</v>
      </c>
      <c r="E97" s="32">
        <v>11323</v>
      </c>
      <c r="F97" s="32">
        <v>592721</v>
      </c>
      <c r="G97" s="32">
        <v>12796</v>
      </c>
    </row>
    <row r="98" spans="1:7" s="1" customFormat="1" ht="18" customHeight="1">
      <c r="A98" s="12" t="s">
        <v>185</v>
      </c>
      <c r="B98" s="12" t="s">
        <v>186</v>
      </c>
      <c r="C98" s="12" t="s">
        <v>187</v>
      </c>
      <c r="D98" s="12" t="s">
        <v>188</v>
      </c>
      <c r="E98" s="32">
        <v>101874</v>
      </c>
      <c r="F98" s="32">
        <v>1742723</v>
      </c>
      <c r="G98" s="32">
        <v>41629</v>
      </c>
    </row>
    <row r="99" spans="1:7" s="1" customFormat="1" ht="18" customHeight="1">
      <c r="A99" s="12" t="s">
        <v>185</v>
      </c>
      <c r="B99" s="12" t="s">
        <v>186</v>
      </c>
      <c r="C99" s="12" t="s">
        <v>189</v>
      </c>
      <c r="D99" s="12" t="s">
        <v>190</v>
      </c>
      <c r="E99" s="32">
        <v>262295</v>
      </c>
      <c r="F99" s="32">
        <v>3902371</v>
      </c>
      <c r="G99" s="32">
        <v>1373741</v>
      </c>
    </row>
    <row r="100" spans="1:7" s="1" customFormat="1" ht="18" customHeight="1">
      <c r="A100" s="12" t="s">
        <v>185</v>
      </c>
      <c r="B100" s="12" t="s">
        <v>186</v>
      </c>
      <c r="C100" s="12" t="s">
        <v>216</v>
      </c>
      <c r="D100" s="12" t="s">
        <v>217</v>
      </c>
      <c r="E100" s="32">
        <v>1284</v>
      </c>
      <c r="F100" s="32">
        <v>205006</v>
      </c>
      <c r="G100" s="32">
        <v>2238</v>
      </c>
    </row>
    <row r="101" spans="1:7" s="1" customFormat="1" ht="18" customHeight="1">
      <c r="A101" s="12" t="s">
        <v>185</v>
      </c>
      <c r="B101" s="12" t="s">
        <v>186</v>
      </c>
      <c r="C101" s="12" t="s">
        <v>200</v>
      </c>
      <c r="D101" s="12" t="s">
        <v>201</v>
      </c>
      <c r="E101" s="32">
        <v>303</v>
      </c>
      <c r="F101" s="32">
        <v>744</v>
      </c>
      <c r="G101" s="32">
        <v>0</v>
      </c>
    </row>
    <row r="102" spans="1:7" s="1" customFormat="1" ht="18" customHeight="1">
      <c r="A102" s="12" t="s">
        <v>185</v>
      </c>
      <c r="B102" s="12" t="s">
        <v>186</v>
      </c>
      <c r="C102" s="12" t="s">
        <v>218</v>
      </c>
      <c r="D102" s="12" t="s">
        <v>219</v>
      </c>
      <c r="E102" s="32">
        <v>9110</v>
      </c>
      <c r="F102" s="32">
        <v>443854</v>
      </c>
      <c r="G102" s="32">
        <v>2861</v>
      </c>
    </row>
    <row r="103" spans="1:7" s="1" customFormat="1" ht="18" customHeight="1">
      <c r="A103" s="12" t="s">
        <v>185</v>
      </c>
      <c r="B103" s="12" t="s">
        <v>186</v>
      </c>
      <c r="C103" s="12" t="s">
        <v>202</v>
      </c>
      <c r="D103" s="12" t="s">
        <v>203</v>
      </c>
      <c r="E103" s="32">
        <v>2004</v>
      </c>
      <c r="F103" s="32">
        <v>0</v>
      </c>
      <c r="G103" s="32">
        <v>0</v>
      </c>
    </row>
    <row r="104" spans="1:7" s="1" customFormat="1" ht="18" customHeight="1">
      <c r="A104" s="12" t="s">
        <v>185</v>
      </c>
      <c r="B104" s="12" t="s">
        <v>186</v>
      </c>
      <c r="C104" s="12" t="s">
        <v>202</v>
      </c>
      <c r="D104" s="12" t="s">
        <v>220</v>
      </c>
      <c r="E104" s="32">
        <v>87</v>
      </c>
      <c r="F104" s="32">
        <v>0</v>
      </c>
      <c r="G104" s="32">
        <v>0</v>
      </c>
    </row>
    <row r="105" spans="1:7" s="1" customFormat="1" ht="18" customHeight="1">
      <c r="A105" s="12" t="s">
        <v>185</v>
      </c>
      <c r="B105" s="12" t="s">
        <v>186</v>
      </c>
      <c r="C105" s="12" t="s">
        <v>191</v>
      </c>
      <c r="D105" s="12" t="s">
        <v>192</v>
      </c>
      <c r="E105" s="32">
        <v>1624</v>
      </c>
      <c r="F105" s="32">
        <v>217153</v>
      </c>
      <c r="G105" s="32">
        <v>18978</v>
      </c>
    </row>
    <row r="106" spans="1:7" s="1" customFormat="1" ht="18" customHeight="1">
      <c r="A106" s="12" t="s">
        <v>185</v>
      </c>
      <c r="B106" s="12" t="s">
        <v>186</v>
      </c>
      <c r="C106" s="12" t="s">
        <v>193</v>
      </c>
      <c r="D106" s="12" t="s">
        <v>194</v>
      </c>
      <c r="E106" s="32">
        <v>7218</v>
      </c>
      <c r="F106" s="32">
        <v>248918</v>
      </c>
      <c r="G106" s="32">
        <v>21359</v>
      </c>
    </row>
    <row r="107" spans="1:7" s="1" customFormat="1" ht="18" customHeight="1">
      <c r="A107" s="12" t="s">
        <v>185</v>
      </c>
      <c r="B107" s="12" t="s">
        <v>186</v>
      </c>
      <c r="C107" s="12" t="s">
        <v>195</v>
      </c>
      <c r="D107" s="12" t="s">
        <v>261</v>
      </c>
      <c r="E107" s="32">
        <v>2410</v>
      </c>
      <c r="F107" s="32">
        <v>444</v>
      </c>
      <c r="G107" s="32">
        <v>0</v>
      </c>
    </row>
    <row r="108" spans="1:7" s="1" customFormat="1" ht="18" customHeight="1">
      <c r="A108" s="12" t="s">
        <v>185</v>
      </c>
      <c r="B108" s="12" t="s">
        <v>186</v>
      </c>
      <c r="C108" s="12" t="s">
        <v>195</v>
      </c>
      <c r="D108" s="12" t="s">
        <v>196</v>
      </c>
      <c r="E108" s="32">
        <v>130699</v>
      </c>
      <c r="F108" s="32">
        <v>1590606</v>
      </c>
      <c r="G108" s="32">
        <v>41979</v>
      </c>
    </row>
    <row r="109" spans="1:7" s="1" customFormat="1" ht="18" customHeight="1">
      <c r="A109" s="12" t="s">
        <v>185</v>
      </c>
      <c r="B109" s="12" t="s">
        <v>186</v>
      </c>
      <c r="C109" s="12" t="s">
        <v>195</v>
      </c>
      <c r="D109" s="12" t="s">
        <v>262</v>
      </c>
      <c r="E109" s="32">
        <v>5862</v>
      </c>
      <c r="F109" s="32">
        <v>151</v>
      </c>
      <c r="G109" s="32">
        <v>0</v>
      </c>
    </row>
    <row r="110" spans="1:7" s="1" customFormat="1" ht="18" customHeight="1">
      <c r="A110" s="12" t="s">
        <v>185</v>
      </c>
      <c r="B110" s="12" t="s">
        <v>186</v>
      </c>
      <c r="C110" s="12" t="s">
        <v>195</v>
      </c>
      <c r="D110" s="12" t="s">
        <v>264</v>
      </c>
      <c r="E110" s="32">
        <v>2918</v>
      </c>
      <c r="F110" s="32">
        <v>237</v>
      </c>
      <c r="G110" s="32">
        <v>0</v>
      </c>
    </row>
    <row r="111" spans="1:7" s="1" customFormat="1" ht="18" customHeight="1">
      <c r="A111" s="12" t="s">
        <v>185</v>
      </c>
      <c r="B111" s="12" t="s">
        <v>186</v>
      </c>
      <c r="C111" s="12" t="s">
        <v>195</v>
      </c>
      <c r="D111" s="12" t="s">
        <v>265</v>
      </c>
      <c r="E111" s="32">
        <v>92</v>
      </c>
      <c r="F111" s="32">
        <v>998</v>
      </c>
      <c r="G111" s="32">
        <v>0</v>
      </c>
    </row>
    <row r="112" spans="1:7" s="1" customFormat="1" ht="18" customHeight="1">
      <c r="A112" s="12" t="s">
        <v>185</v>
      </c>
      <c r="B112" s="12" t="s">
        <v>186</v>
      </c>
      <c r="C112" s="12" t="s">
        <v>195</v>
      </c>
      <c r="D112" s="12" t="s">
        <v>221</v>
      </c>
      <c r="E112" s="32">
        <v>74622</v>
      </c>
      <c r="F112" s="32">
        <v>802361</v>
      </c>
      <c r="G112" s="32">
        <v>10878</v>
      </c>
    </row>
    <row r="113" spans="1:7" s="1" customFormat="1" ht="18" customHeight="1">
      <c r="A113" s="12" t="s">
        <v>185</v>
      </c>
      <c r="B113" s="12" t="s">
        <v>186</v>
      </c>
      <c r="C113" s="12" t="s">
        <v>195</v>
      </c>
      <c r="D113" s="12" t="s">
        <v>266</v>
      </c>
      <c r="E113" s="32">
        <v>61</v>
      </c>
      <c r="F113" s="32">
        <v>998</v>
      </c>
      <c r="G113" s="32">
        <v>0</v>
      </c>
    </row>
    <row r="114" spans="1:7" s="1" customFormat="1" ht="18" customHeight="1">
      <c r="A114" s="12" t="s">
        <v>185</v>
      </c>
      <c r="B114" s="12" t="s">
        <v>186</v>
      </c>
      <c r="C114" s="12" t="s">
        <v>222</v>
      </c>
      <c r="D114" s="12" t="s">
        <v>225</v>
      </c>
      <c r="E114" s="32">
        <v>7473</v>
      </c>
      <c r="F114" s="32">
        <v>807700</v>
      </c>
      <c r="G114" s="32">
        <v>33007</v>
      </c>
    </row>
    <row r="115" spans="1:7" s="1" customFormat="1" ht="18" customHeight="1">
      <c r="A115" s="12" t="s">
        <v>185</v>
      </c>
      <c r="B115" s="12" t="s">
        <v>186</v>
      </c>
      <c r="C115" s="12" t="s">
        <v>226</v>
      </c>
      <c r="D115" s="12" t="s">
        <v>227</v>
      </c>
      <c r="E115" s="32">
        <v>5904</v>
      </c>
      <c r="F115" s="32">
        <v>502695</v>
      </c>
      <c r="G115" s="32">
        <v>11525</v>
      </c>
    </row>
    <row r="116" spans="1:7" s="1" customFormat="1" ht="18" customHeight="1">
      <c r="A116" s="12" t="s">
        <v>185</v>
      </c>
      <c r="B116" s="12" t="s">
        <v>186</v>
      </c>
      <c r="C116" s="12" t="s">
        <v>226</v>
      </c>
      <c r="D116" s="12" t="s">
        <v>228</v>
      </c>
      <c r="E116" s="32">
        <v>1265</v>
      </c>
      <c r="F116" s="32">
        <v>234661</v>
      </c>
      <c r="G116" s="32">
        <v>39</v>
      </c>
    </row>
    <row r="117" spans="1:7" s="1" customFormat="1" ht="18" customHeight="1">
      <c r="A117" s="12" t="s">
        <v>185</v>
      </c>
      <c r="B117" s="12" t="s">
        <v>186</v>
      </c>
      <c r="C117" s="12" t="s">
        <v>226</v>
      </c>
      <c r="D117" s="12" t="s">
        <v>229</v>
      </c>
      <c r="E117" s="32">
        <v>5</v>
      </c>
      <c r="F117" s="32">
        <v>2655</v>
      </c>
      <c r="G117" s="32">
        <v>0</v>
      </c>
    </row>
    <row r="118" spans="1:7" s="1" customFormat="1" ht="18" customHeight="1">
      <c r="A118" s="12" t="s">
        <v>185</v>
      </c>
      <c r="B118" s="12" t="s">
        <v>186</v>
      </c>
      <c r="C118" s="12" t="s">
        <v>204</v>
      </c>
      <c r="D118" s="12" t="s">
        <v>205</v>
      </c>
      <c r="E118" s="32">
        <v>79060</v>
      </c>
      <c r="F118" s="32">
        <v>933565</v>
      </c>
      <c r="G118" s="32">
        <v>5834</v>
      </c>
    </row>
    <row r="119" spans="1:7" s="1" customFormat="1" ht="18" customHeight="1">
      <c r="A119" s="12" t="s">
        <v>185</v>
      </c>
      <c r="B119" s="12" t="s">
        <v>186</v>
      </c>
      <c r="C119" s="12" t="s">
        <v>204</v>
      </c>
      <c r="D119" s="12" t="s">
        <v>230</v>
      </c>
      <c r="E119" s="32">
        <v>6113</v>
      </c>
      <c r="F119" s="32">
        <v>548766</v>
      </c>
      <c r="G119" s="32">
        <v>11961</v>
      </c>
    </row>
    <row r="120" spans="1:7" s="1" customFormat="1" ht="18" customHeight="1">
      <c r="A120" s="12" t="s">
        <v>185</v>
      </c>
      <c r="B120" s="12" t="s">
        <v>186</v>
      </c>
      <c r="C120" s="12" t="s">
        <v>197</v>
      </c>
      <c r="D120" s="12" t="s">
        <v>198</v>
      </c>
      <c r="E120" s="32">
        <v>426</v>
      </c>
      <c r="F120" s="32">
        <v>307</v>
      </c>
      <c r="G120" s="32">
        <v>0</v>
      </c>
    </row>
    <row r="121" spans="1:7" s="1" customFormat="1" ht="18" customHeight="1">
      <c r="A121" s="12" t="s">
        <v>185</v>
      </c>
      <c r="B121" s="12" t="s">
        <v>186</v>
      </c>
      <c r="C121" s="12" t="s">
        <v>197</v>
      </c>
      <c r="D121" s="12" t="s">
        <v>199</v>
      </c>
      <c r="E121" s="32">
        <v>70608</v>
      </c>
      <c r="F121" s="32">
        <v>414190</v>
      </c>
      <c r="G121" s="32">
        <v>28750</v>
      </c>
    </row>
    <row r="122" spans="1:7" s="1" customFormat="1" ht="18" customHeight="1">
      <c r="A122" s="12" t="s">
        <v>185</v>
      </c>
      <c r="B122" s="12" t="s">
        <v>186</v>
      </c>
      <c r="C122" s="12" t="s">
        <v>267</v>
      </c>
      <c r="D122" s="12" t="s">
        <v>268</v>
      </c>
      <c r="E122" s="32">
        <v>72683</v>
      </c>
      <c r="F122" s="32">
        <v>533658</v>
      </c>
      <c r="G122" s="32">
        <v>44065</v>
      </c>
    </row>
    <row r="123" spans="1:7" s="1" customFormat="1" ht="18" customHeight="1">
      <c r="A123" s="12" t="s">
        <v>185</v>
      </c>
      <c r="B123" s="12" t="s">
        <v>186</v>
      </c>
      <c r="C123" s="12" t="s">
        <v>233</v>
      </c>
      <c r="D123" s="12" t="s">
        <v>234</v>
      </c>
      <c r="E123" s="32">
        <v>340</v>
      </c>
      <c r="F123" s="32">
        <v>91636</v>
      </c>
      <c r="G123" s="32">
        <v>6151</v>
      </c>
    </row>
    <row r="124" spans="1:7" s="1" customFormat="1" ht="18" customHeight="1">
      <c r="A124" s="12" t="s">
        <v>185</v>
      </c>
      <c r="B124" s="12" t="s">
        <v>186</v>
      </c>
      <c r="C124" s="12" t="s">
        <v>237</v>
      </c>
      <c r="D124" s="12" t="s">
        <v>238</v>
      </c>
      <c r="E124" s="32">
        <v>127</v>
      </c>
      <c r="F124" s="32">
        <v>8622</v>
      </c>
      <c r="G124" s="32">
        <v>0</v>
      </c>
    </row>
    <row r="125" spans="1:7" s="1" customFormat="1" ht="18" customHeight="1">
      <c r="A125" s="12" t="s">
        <v>185</v>
      </c>
      <c r="B125" s="12" t="s">
        <v>186</v>
      </c>
      <c r="C125" s="12" t="s">
        <v>206</v>
      </c>
      <c r="D125" s="12" t="s">
        <v>207</v>
      </c>
      <c r="E125" s="32">
        <v>36014</v>
      </c>
      <c r="F125" s="32">
        <v>1336961</v>
      </c>
      <c r="G125" s="32">
        <v>0</v>
      </c>
    </row>
    <row r="126" spans="1:7" s="1" customFormat="1" ht="18" customHeight="1">
      <c r="A126" s="12" t="s">
        <v>185</v>
      </c>
      <c r="B126" s="12" t="s">
        <v>186</v>
      </c>
      <c r="C126" s="12" t="s">
        <v>206</v>
      </c>
      <c r="D126" s="12" t="s">
        <v>241</v>
      </c>
      <c r="E126" s="32">
        <v>1795</v>
      </c>
      <c r="F126" s="32">
        <v>24401</v>
      </c>
      <c r="G126" s="32">
        <v>0</v>
      </c>
    </row>
    <row r="127" spans="1:7" s="1" customFormat="1" ht="18" customHeight="1">
      <c r="A127" s="12" t="s">
        <v>185</v>
      </c>
      <c r="B127" s="12" t="s">
        <v>186</v>
      </c>
      <c r="C127" s="12" t="s">
        <v>206</v>
      </c>
      <c r="D127" s="12" t="s">
        <v>208</v>
      </c>
      <c r="E127" s="32">
        <v>270952</v>
      </c>
      <c r="F127" s="32">
        <v>51012334</v>
      </c>
      <c r="G127" s="32">
        <v>1218088</v>
      </c>
    </row>
    <row r="128" spans="1:7" s="1" customFormat="1" ht="18" customHeight="1">
      <c r="A128" s="12" t="s">
        <v>185</v>
      </c>
      <c r="B128" s="12" t="s">
        <v>186</v>
      </c>
      <c r="C128" s="12" t="s">
        <v>269</v>
      </c>
      <c r="D128" s="12" t="s">
        <v>270</v>
      </c>
      <c r="E128" s="32">
        <v>129</v>
      </c>
      <c r="F128" s="32">
        <v>977</v>
      </c>
      <c r="G128" s="32">
        <v>0</v>
      </c>
    </row>
    <row r="129" spans="1:7" s="1" customFormat="1" ht="18" customHeight="1">
      <c r="A129" s="12" t="s">
        <v>185</v>
      </c>
      <c r="B129" s="12" t="s">
        <v>256</v>
      </c>
      <c r="C129" s="12" t="s">
        <v>185</v>
      </c>
      <c r="D129" s="12" t="s">
        <v>246</v>
      </c>
      <c r="E129" s="32">
        <v>117</v>
      </c>
      <c r="F129" s="32">
        <v>0</v>
      </c>
      <c r="G129" s="32">
        <v>0</v>
      </c>
    </row>
    <row r="130" spans="1:7" s="1" customFormat="1" ht="18" customHeight="1">
      <c r="A130" s="12" t="s">
        <v>185</v>
      </c>
      <c r="B130" s="12" t="s">
        <v>256</v>
      </c>
      <c r="C130" s="12" t="s">
        <v>185</v>
      </c>
      <c r="D130" s="12" t="s">
        <v>186</v>
      </c>
      <c r="E130" s="32">
        <v>135</v>
      </c>
      <c r="F130" s="32">
        <v>0</v>
      </c>
      <c r="G130" s="32">
        <v>0</v>
      </c>
    </row>
    <row r="131" spans="1:7" s="1" customFormat="1" ht="18" customHeight="1">
      <c r="A131" s="12" t="s">
        <v>185</v>
      </c>
      <c r="B131" s="12" t="s">
        <v>257</v>
      </c>
      <c r="C131" s="12" t="s">
        <v>185</v>
      </c>
      <c r="D131" s="12" t="s">
        <v>186</v>
      </c>
      <c r="E131" s="32">
        <v>280</v>
      </c>
      <c r="F131" s="32">
        <v>0</v>
      </c>
      <c r="G131" s="32">
        <v>0</v>
      </c>
    </row>
    <row r="132" spans="1:7" s="1" customFormat="1" ht="18" customHeight="1">
      <c r="A132" s="12" t="s">
        <v>185</v>
      </c>
      <c r="B132" s="12" t="s">
        <v>258</v>
      </c>
      <c r="C132" s="12" t="s">
        <v>185</v>
      </c>
      <c r="D132" s="12" t="s">
        <v>186</v>
      </c>
      <c r="E132" s="32">
        <v>27072</v>
      </c>
      <c r="F132" s="32">
        <v>1301</v>
      </c>
      <c r="G132" s="32">
        <v>197</v>
      </c>
    </row>
    <row r="133" spans="1:7" s="1" customFormat="1" ht="18" customHeight="1">
      <c r="A133" s="12" t="s">
        <v>185</v>
      </c>
      <c r="B133" s="12" t="s">
        <v>258</v>
      </c>
      <c r="C133" s="12" t="s">
        <v>195</v>
      </c>
      <c r="D133" s="12" t="s">
        <v>261</v>
      </c>
      <c r="E133" s="32">
        <v>1054</v>
      </c>
      <c r="F133" s="32">
        <v>320</v>
      </c>
      <c r="G133" s="32">
        <v>0</v>
      </c>
    </row>
    <row r="134" spans="1:7" s="1" customFormat="1" ht="18" customHeight="1">
      <c r="A134" s="12" t="s">
        <v>185</v>
      </c>
      <c r="B134" s="12" t="s">
        <v>258</v>
      </c>
      <c r="C134" s="12" t="s">
        <v>195</v>
      </c>
      <c r="D134" s="12" t="s">
        <v>196</v>
      </c>
      <c r="E134" s="32">
        <v>842</v>
      </c>
      <c r="F134" s="32">
        <v>458</v>
      </c>
      <c r="G134" s="32">
        <v>0</v>
      </c>
    </row>
    <row r="135" spans="1:7" s="1" customFormat="1" ht="18" customHeight="1">
      <c r="A135" s="12" t="s">
        <v>185</v>
      </c>
      <c r="B135" s="12" t="s">
        <v>258</v>
      </c>
      <c r="C135" s="12" t="s">
        <v>195</v>
      </c>
      <c r="D135" s="12" t="s">
        <v>262</v>
      </c>
      <c r="E135" s="32">
        <v>1909</v>
      </c>
      <c r="F135" s="32">
        <v>266</v>
      </c>
      <c r="G135" s="32">
        <v>0</v>
      </c>
    </row>
    <row r="136" spans="1:7" s="1" customFormat="1" ht="18" customHeight="1">
      <c r="A136" s="12" t="s">
        <v>185</v>
      </c>
      <c r="B136" s="12" t="s">
        <v>258</v>
      </c>
      <c r="C136" s="12" t="s">
        <v>195</v>
      </c>
      <c r="D136" s="12" t="s">
        <v>264</v>
      </c>
      <c r="E136" s="32">
        <v>1257</v>
      </c>
      <c r="F136" s="32">
        <v>186</v>
      </c>
      <c r="G136" s="32">
        <v>0</v>
      </c>
    </row>
    <row r="137" spans="1:7" s="1" customFormat="1" ht="18" customHeight="1">
      <c r="A137" s="12" t="s">
        <v>185</v>
      </c>
      <c r="B137" s="12" t="s">
        <v>258</v>
      </c>
      <c r="C137" s="12" t="s">
        <v>195</v>
      </c>
      <c r="D137" s="12" t="s">
        <v>265</v>
      </c>
      <c r="E137" s="32">
        <v>3</v>
      </c>
      <c r="F137" s="32">
        <v>493</v>
      </c>
      <c r="G137" s="32">
        <v>0</v>
      </c>
    </row>
    <row r="138" spans="1:7" s="1" customFormat="1" ht="18" customHeight="1">
      <c r="A138" s="12" t="s">
        <v>185</v>
      </c>
      <c r="B138" s="12" t="s">
        <v>258</v>
      </c>
      <c r="C138" s="12" t="s">
        <v>195</v>
      </c>
      <c r="D138" s="12" t="s">
        <v>221</v>
      </c>
      <c r="E138" s="32">
        <v>1831</v>
      </c>
      <c r="F138" s="32">
        <v>108</v>
      </c>
      <c r="G138" s="32">
        <v>0</v>
      </c>
    </row>
    <row r="139" spans="1:7" s="1" customFormat="1" ht="18" customHeight="1">
      <c r="A139" s="12" t="s">
        <v>185</v>
      </c>
      <c r="B139" s="12" t="s">
        <v>258</v>
      </c>
      <c r="C139" s="12" t="s">
        <v>195</v>
      </c>
      <c r="D139" s="12" t="s">
        <v>266</v>
      </c>
      <c r="E139" s="32">
        <v>4</v>
      </c>
      <c r="F139" s="32">
        <v>493</v>
      </c>
      <c r="G139" s="32">
        <v>0</v>
      </c>
    </row>
    <row r="140" spans="1:7" s="1" customFormat="1" ht="18" customHeight="1">
      <c r="A140" s="12" t="s">
        <v>185</v>
      </c>
      <c r="B140" s="12" t="s">
        <v>258</v>
      </c>
      <c r="C140" s="12" t="s">
        <v>269</v>
      </c>
      <c r="D140" s="12" t="s">
        <v>270</v>
      </c>
      <c r="E140" s="32">
        <v>5</v>
      </c>
      <c r="F140" s="32">
        <v>472</v>
      </c>
      <c r="G140" s="32">
        <v>0</v>
      </c>
    </row>
    <row r="141" spans="1:7" s="1" customFormat="1" ht="18" customHeight="1">
      <c r="A141" s="12" t="s">
        <v>185</v>
      </c>
      <c r="B141" s="12" t="s">
        <v>243</v>
      </c>
      <c r="C141" s="12" t="s">
        <v>185</v>
      </c>
      <c r="D141" s="12" t="s">
        <v>242</v>
      </c>
      <c r="E141" s="32">
        <v>1</v>
      </c>
      <c r="F141" s="32">
        <v>0</v>
      </c>
      <c r="G141" s="32">
        <v>0</v>
      </c>
    </row>
    <row r="142" spans="1:7" s="1" customFormat="1" ht="18" customHeight="1">
      <c r="A142" s="12" t="s">
        <v>185</v>
      </c>
      <c r="B142" s="12" t="s">
        <v>243</v>
      </c>
      <c r="C142" s="12" t="s">
        <v>185</v>
      </c>
      <c r="D142" s="12" t="s">
        <v>186</v>
      </c>
      <c r="E142" s="32">
        <v>15</v>
      </c>
      <c r="F142" s="32">
        <v>0</v>
      </c>
      <c r="G142" s="32">
        <v>0</v>
      </c>
    </row>
    <row r="143" spans="1:7" s="1" customFormat="1" ht="18" customHeight="1">
      <c r="A143" s="12" t="s">
        <v>185</v>
      </c>
      <c r="B143" s="12" t="s">
        <v>243</v>
      </c>
      <c r="C143" s="12" t="s">
        <v>185</v>
      </c>
      <c r="D143" s="12" t="s">
        <v>244</v>
      </c>
      <c r="E143" s="32">
        <v>1543</v>
      </c>
      <c r="F143" s="32">
        <v>998</v>
      </c>
      <c r="G143" s="32">
        <v>0</v>
      </c>
    </row>
    <row r="144" spans="1:7" s="1" customFormat="1" ht="18" customHeight="1">
      <c r="A144" s="12" t="s">
        <v>185</v>
      </c>
      <c r="B144" s="12" t="s">
        <v>244</v>
      </c>
      <c r="C144" s="12" t="s">
        <v>185</v>
      </c>
      <c r="D144" s="12" t="s">
        <v>242</v>
      </c>
      <c r="E144" s="32">
        <v>197</v>
      </c>
      <c r="F144" s="32">
        <v>14</v>
      </c>
      <c r="G144" s="32">
        <v>0</v>
      </c>
    </row>
    <row r="145" spans="1:7" s="1" customFormat="1" ht="18" customHeight="1">
      <c r="A145" s="12" t="s">
        <v>185</v>
      </c>
      <c r="B145" s="12" t="s">
        <v>244</v>
      </c>
      <c r="C145" s="12" t="s">
        <v>185</v>
      </c>
      <c r="D145" s="12" t="s">
        <v>186</v>
      </c>
      <c r="E145" s="32">
        <v>7389</v>
      </c>
      <c r="F145" s="32">
        <v>0</v>
      </c>
      <c r="G145" s="32">
        <v>0</v>
      </c>
    </row>
    <row r="146" spans="1:7" s="1" customFormat="1" ht="18" customHeight="1">
      <c r="A146" s="12" t="s">
        <v>185</v>
      </c>
      <c r="B146" s="12" t="s">
        <v>244</v>
      </c>
      <c r="C146" s="12" t="s">
        <v>185</v>
      </c>
      <c r="D146" s="12" t="s">
        <v>243</v>
      </c>
      <c r="E146" s="32">
        <v>7</v>
      </c>
      <c r="F146" s="32">
        <v>0</v>
      </c>
      <c r="G146" s="32">
        <v>0</v>
      </c>
    </row>
    <row r="147" spans="1:7" s="1" customFormat="1" ht="18" customHeight="1">
      <c r="A147" s="12" t="s">
        <v>185</v>
      </c>
      <c r="B147" s="12" t="s">
        <v>244</v>
      </c>
      <c r="C147" s="12" t="s">
        <v>267</v>
      </c>
      <c r="D147" s="12" t="s">
        <v>268</v>
      </c>
      <c r="E147" s="32">
        <v>0</v>
      </c>
      <c r="F147" s="32">
        <v>0</v>
      </c>
      <c r="G147" s="32">
        <v>195</v>
      </c>
    </row>
    <row r="148" spans="1:7" s="1" customFormat="1" ht="18" customHeight="1">
      <c r="A148" s="12" t="s">
        <v>185</v>
      </c>
      <c r="B148" s="12" t="s">
        <v>252</v>
      </c>
      <c r="C148" s="12" t="s">
        <v>185</v>
      </c>
      <c r="D148" s="12" t="s">
        <v>253</v>
      </c>
      <c r="E148" s="32">
        <v>635</v>
      </c>
      <c r="F148" s="32">
        <v>285</v>
      </c>
      <c r="G148" s="32">
        <v>0</v>
      </c>
    </row>
    <row r="149" spans="1:7" s="1" customFormat="1" ht="18" customHeight="1">
      <c r="A149" s="12" t="s">
        <v>185</v>
      </c>
      <c r="B149" s="12" t="s">
        <v>252</v>
      </c>
      <c r="C149" s="12" t="s">
        <v>185</v>
      </c>
      <c r="D149" s="12" t="s">
        <v>249</v>
      </c>
      <c r="E149" s="32">
        <v>7</v>
      </c>
      <c r="F149" s="32">
        <v>0</v>
      </c>
      <c r="G149" s="32">
        <v>0</v>
      </c>
    </row>
    <row r="150" spans="1:7" s="1" customFormat="1" ht="18" customHeight="1">
      <c r="A150" s="12" t="s">
        <v>185</v>
      </c>
      <c r="B150" s="12" t="s">
        <v>253</v>
      </c>
      <c r="C150" s="12" t="s">
        <v>185</v>
      </c>
      <c r="D150" s="12" t="s">
        <v>186</v>
      </c>
      <c r="E150" s="32">
        <v>14567</v>
      </c>
      <c r="F150" s="32">
        <v>659</v>
      </c>
      <c r="G150" s="32">
        <v>0</v>
      </c>
    </row>
    <row r="151" spans="1:7" s="1" customFormat="1" ht="18" customHeight="1">
      <c r="A151" s="12" t="s">
        <v>185</v>
      </c>
      <c r="B151" s="12" t="s">
        <v>253</v>
      </c>
      <c r="C151" s="12" t="s">
        <v>185</v>
      </c>
      <c r="D151" s="12" t="s">
        <v>244</v>
      </c>
      <c r="E151" s="32">
        <v>46</v>
      </c>
      <c r="F151" s="32">
        <v>0</v>
      </c>
      <c r="G151" s="32">
        <v>0</v>
      </c>
    </row>
    <row r="152" spans="1:7" s="1" customFormat="1" ht="18" customHeight="1">
      <c r="A152" s="12" t="s">
        <v>185</v>
      </c>
      <c r="B152" s="12" t="s">
        <v>253</v>
      </c>
      <c r="C152" s="12" t="s">
        <v>185</v>
      </c>
      <c r="D152" s="12" t="s">
        <v>249</v>
      </c>
      <c r="E152" s="32">
        <v>643</v>
      </c>
      <c r="F152" s="32">
        <v>45</v>
      </c>
      <c r="G152" s="32">
        <v>0</v>
      </c>
    </row>
    <row r="153" spans="1:7" s="1" customFormat="1" ht="18" customHeight="1">
      <c r="A153" s="12" t="s">
        <v>185</v>
      </c>
      <c r="B153" s="12" t="s">
        <v>249</v>
      </c>
      <c r="C153" s="12" t="s">
        <v>185</v>
      </c>
      <c r="D153" s="12" t="s">
        <v>248</v>
      </c>
      <c r="E153" s="32">
        <v>1924</v>
      </c>
      <c r="F153" s="32">
        <v>18876</v>
      </c>
      <c r="G153" s="32">
        <v>0</v>
      </c>
    </row>
    <row r="154" spans="1:7" s="1" customFormat="1" ht="18" customHeight="1">
      <c r="A154" s="12" t="s">
        <v>185</v>
      </c>
      <c r="B154" s="12" t="s">
        <v>249</v>
      </c>
      <c r="C154" s="12" t="s">
        <v>185</v>
      </c>
      <c r="D154" s="12" t="s">
        <v>250</v>
      </c>
      <c r="E154" s="32">
        <v>2117</v>
      </c>
      <c r="F154" s="32">
        <v>2473</v>
      </c>
      <c r="G154" s="32">
        <v>0</v>
      </c>
    </row>
    <row r="155" spans="1:7" s="1" customFormat="1" ht="18" customHeight="1">
      <c r="A155" s="12" t="s">
        <v>185</v>
      </c>
      <c r="B155" s="12" t="s">
        <v>249</v>
      </c>
      <c r="C155" s="12" t="s">
        <v>185</v>
      </c>
      <c r="D155" s="12" t="s">
        <v>251</v>
      </c>
      <c r="E155" s="32">
        <v>411</v>
      </c>
      <c r="F155" s="32">
        <v>691</v>
      </c>
      <c r="G155" s="32">
        <v>0</v>
      </c>
    </row>
    <row r="156" spans="1:7" s="1" customFormat="1" ht="18" customHeight="1">
      <c r="A156" s="12" t="s">
        <v>185</v>
      </c>
      <c r="B156" s="12" t="s">
        <v>249</v>
      </c>
      <c r="C156" s="12" t="s">
        <v>185</v>
      </c>
      <c r="D156" s="12" t="s">
        <v>186</v>
      </c>
      <c r="E156" s="32">
        <v>10839</v>
      </c>
      <c r="F156" s="32">
        <v>530</v>
      </c>
      <c r="G156" s="32">
        <v>0</v>
      </c>
    </row>
    <row r="157" spans="1:7" s="1" customFormat="1" ht="18" customHeight="1">
      <c r="A157" s="12" t="s">
        <v>185</v>
      </c>
      <c r="B157" s="12" t="s">
        <v>249</v>
      </c>
      <c r="C157" s="12" t="s">
        <v>185</v>
      </c>
      <c r="D157" s="12" t="s">
        <v>244</v>
      </c>
      <c r="E157" s="32">
        <v>23</v>
      </c>
      <c r="F157" s="32">
        <v>0</v>
      </c>
      <c r="G157" s="32">
        <v>0</v>
      </c>
    </row>
    <row r="158" spans="1:7" s="1" customFormat="1" ht="18" customHeight="1">
      <c r="A158" s="12" t="s">
        <v>185</v>
      </c>
      <c r="B158" s="12" t="s">
        <v>249</v>
      </c>
      <c r="C158" s="12" t="s">
        <v>185</v>
      </c>
      <c r="D158" s="12" t="s">
        <v>252</v>
      </c>
      <c r="E158" s="32">
        <v>397</v>
      </c>
      <c r="F158" s="32">
        <v>570</v>
      </c>
      <c r="G158" s="32">
        <v>0</v>
      </c>
    </row>
    <row r="159" spans="1:7" s="1" customFormat="1" ht="18" customHeight="1">
      <c r="A159" s="12" t="s">
        <v>185</v>
      </c>
      <c r="B159" s="12" t="s">
        <v>249</v>
      </c>
      <c r="C159" s="12" t="s">
        <v>185</v>
      </c>
      <c r="D159" s="12" t="s">
        <v>253</v>
      </c>
      <c r="E159" s="32">
        <v>744</v>
      </c>
      <c r="F159" s="32">
        <v>824</v>
      </c>
      <c r="G159" s="32">
        <v>0</v>
      </c>
    </row>
    <row r="160" spans="1:7" s="1" customFormat="1" ht="18" customHeight="1">
      <c r="A160" s="12" t="s">
        <v>259</v>
      </c>
      <c r="B160" s="12" t="s">
        <v>260</v>
      </c>
      <c r="C160" s="12" t="s">
        <v>189</v>
      </c>
      <c r="D160" s="12" t="s">
        <v>190</v>
      </c>
      <c r="E160" s="32">
        <v>30270</v>
      </c>
      <c r="F160" s="32">
        <v>110115</v>
      </c>
      <c r="G160" s="32">
        <v>32201</v>
      </c>
    </row>
    <row r="161" spans="1:7" s="1" customFormat="1" ht="18" customHeight="1">
      <c r="A161" s="12" t="s">
        <v>259</v>
      </c>
      <c r="B161" s="12" t="s">
        <v>260</v>
      </c>
      <c r="C161" s="12" t="s">
        <v>200</v>
      </c>
      <c r="D161" s="12" t="s">
        <v>201</v>
      </c>
      <c r="E161" s="32">
        <v>1</v>
      </c>
      <c r="F161" s="32">
        <v>0</v>
      </c>
      <c r="G161" s="32">
        <v>0</v>
      </c>
    </row>
    <row r="162" spans="1:7" s="1" customFormat="1" ht="18" customHeight="1">
      <c r="A162" s="12" t="s">
        <v>259</v>
      </c>
      <c r="B162" s="12" t="s">
        <v>260</v>
      </c>
      <c r="C162" s="12" t="s">
        <v>218</v>
      </c>
      <c r="D162" s="12" t="s">
        <v>219</v>
      </c>
      <c r="E162" s="32">
        <v>131</v>
      </c>
      <c r="F162" s="32">
        <v>0</v>
      </c>
      <c r="G162" s="32">
        <v>0</v>
      </c>
    </row>
    <row r="163" spans="1:7" s="1" customFormat="1" ht="18" customHeight="1">
      <c r="A163" s="12" t="s">
        <v>259</v>
      </c>
      <c r="B163" s="12" t="s">
        <v>260</v>
      </c>
      <c r="C163" s="12" t="s">
        <v>195</v>
      </c>
      <c r="D163" s="12" t="s">
        <v>271</v>
      </c>
      <c r="E163" s="32">
        <v>302</v>
      </c>
      <c r="F163" s="32">
        <v>0</v>
      </c>
      <c r="G163" s="32">
        <v>0</v>
      </c>
    </row>
    <row r="164" spans="1:7" s="1" customFormat="1" ht="18" customHeight="1">
      <c r="A164" s="12" t="s">
        <v>259</v>
      </c>
      <c r="B164" s="12" t="s">
        <v>260</v>
      </c>
      <c r="C164" s="12" t="s">
        <v>195</v>
      </c>
      <c r="D164" s="12" t="s">
        <v>196</v>
      </c>
      <c r="E164" s="32">
        <v>219241</v>
      </c>
      <c r="F164" s="32">
        <v>232650</v>
      </c>
      <c r="G164" s="32">
        <v>36895</v>
      </c>
    </row>
    <row r="165" spans="1:7" s="1" customFormat="1" ht="18" customHeight="1">
      <c r="A165" s="12" t="s">
        <v>259</v>
      </c>
      <c r="B165" s="12" t="s">
        <v>260</v>
      </c>
      <c r="C165" s="12" t="s">
        <v>195</v>
      </c>
      <c r="D165" s="12" t="s">
        <v>221</v>
      </c>
      <c r="E165" s="32">
        <v>426</v>
      </c>
      <c r="F165" s="32">
        <v>0</v>
      </c>
      <c r="G165" s="32">
        <v>0</v>
      </c>
    </row>
    <row r="166" spans="1:7" s="1" customFormat="1" ht="18" customHeight="1">
      <c r="A166" s="12" t="s">
        <v>259</v>
      </c>
      <c r="B166" s="12" t="s">
        <v>260</v>
      </c>
      <c r="C166" s="12" t="s">
        <v>204</v>
      </c>
      <c r="D166" s="12" t="s">
        <v>205</v>
      </c>
      <c r="E166" s="32">
        <v>3518</v>
      </c>
      <c r="F166" s="32">
        <v>37186</v>
      </c>
      <c r="G166" s="32">
        <v>1410</v>
      </c>
    </row>
    <row r="167" spans="1:7" s="1" customFormat="1" ht="18" customHeight="1">
      <c r="A167" s="12" t="s">
        <v>259</v>
      </c>
      <c r="B167" s="12" t="s">
        <v>260</v>
      </c>
      <c r="C167" s="12" t="s">
        <v>235</v>
      </c>
      <c r="D167" s="12" t="s">
        <v>272</v>
      </c>
      <c r="E167" s="32">
        <v>80</v>
      </c>
      <c r="F167" s="32">
        <v>5409</v>
      </c>
      <c r="G167" s="32">
        <v>1</v>
      </c>
    </row>
    <row r="168" spans="1:7" s="1" customFormat="1" ht="18" customHeight="1">
      <c r="A168" s="12" t="s">
        <v>259</v>
      </c>
      <c r="B168" s="12" t="s">
        <v>260</v>
      </c>
      <c r="C168" s="12" t="s">
        <v>206</v>
      </c>
      <c r="D168" s="12" t="s">
        <v>241</v>
      </c>
      <c r="E168" s="32">
        <v>5501</v>
      </c>
      <c r="F168" s="32">
        <v>61125</v>
      </c>
      <c r="G168" s="32">
        <v>1624</v>
      </c>
    </row>
    <row r="169" spans="1:7" s="1" customFormat="1" ht="18" customHeight="1">
      <c r="A169" s="12" t="s">
        <v>259</v>
      </c>
      <c r="B169" s="12" t="s">
        <v>260</v>
      </c>
      <c r="C169" s="12" t="s">
        <v>206</v>
      </c>
      <c r="D169" s="12" t="s">
        <v>208</v>
      </c>
      <c r="E169" s="32">
        <v>3614</v>
      </c>
      <c r="F169" s="32">
        <v>30857</v>
      </c>
      <c r="G169" s="32">
        <v>1250</v>
      </c>
    </row>
    <row r="170" spans="1:7" s="1" customFormat="1" ht="18" customHeight="1">
      <c r="A170" s="12" t="s">
        <v>259</v>
      </c>
      <c r="B170" s="12" t="s">
        <v>273</v>
      </c>
      <c r="C170" s="12" t="s">
        <v>206</v>
      </c>
      <c r="D170" s="12" t="s">
        <v>240</v>
      </c>
      <c r="E170" s="32">
        <v>19</v>
      </c>
      <c r="F170" s="32">
        <v>0</v>
      </c>
      <c r="G170" s="32">
        <v>0</v>
      </c>
    </row>
    <row r="171" spans="1:7" s="1" customFormat="1" ht="18" customHeight="1">
      <c r="A171" s="12" t="s">
        <v>211</v>
      </c>
      <c r="B171" s="12" t="s">
        <v>274</v>
      </c>
      <c r="C171" s="12" t="s">
        <v>211</v>
      </c>
      <c r="D171" s="12" t="s">
        <v>275</v>
      </c>
      <c r="E171" s="32">
        <v>8</v>
      </c>
      <c r="F171" s="32">
        <v>8</v>
      </c>
      <c r="G171" s="32">
        <v>0</v>
      </c>
    </row>
    <row r="172" spans="1:7" s="1" customFormat="1" ht="18" customHeight="1">
      <c r="A172" s="12" t="s">
        <v>211</v>
      </c>
      <c r="B172" s="12" t="s">
        <v>274</v>
      </c>
      <c r="C172" s="12" t="s">
        <v>211</v>
      </c>
      <c r="D172" s="12" t="s">
        <v>276</v>
      </c>
      <c r="E172" s="32">
        <v>2</v>
      </c>
      <c r="F172" s="32">
        <v>15</v>
      </c>
      <c r="G172" s="32">
        <v>0</v>
      </c>
    </row>
    <row r="173" spans="1:7" s="1" customFormat="1" ht="18" customHeight="1">
      <c r="A173" s="12" t="s">
        <v>211</v>
      </c>
      <c r="B173" s="12" t="s">
        <v>274</v>
      </c>
      <c r="C173" s="12" t="s">
        <v>211</v>
      </c>
      <c r="D173" s="12" t="s">
        <v>277</v>
      </c>
      <c r="E173" s="32">
        <v>1</v>
      </c>
      <c r="F173" s="32">
        <v>0</v>
      </c>
      <c r="G173" s="32">
        <v>0</v>
      </c>
    </row>
    <row r="174" spans="1:7" s="1" customFormat="1" ht="18" customHeight="1">
      <c r="A174" s="12" t="s">
        <v>211</v>
      </c>
      <c r="B174" s="12" t="s">
        <v>274</v>
      </c>
      <c r="C174" s="12" t="s">
        <v>211</v>
      </c>
      <c r="D174" s="12" t="s">
        <v>214</v>
      </c>
      <c r="E174" s="32">
        <v>6076</v>
      </c>
      <c r="F174" s="32">
        <v>0</v>
      </c>
      <c r="G174" s="32">
        <v>0</v>
      </c>
    </row>
    <row r="175" spans="1:7" s="1" customFormat="1" ht="18" customHeight="1">
      <c r="A175" s="12" t="s">
        <v>211</v>
      </c>
      <c r="B175" s="12" t="s">
        <v>274</v>
      </c>
      <c r="C175" s="12" t="s">
        <v>211</v>
      </c>
      <c r="D175" s="12" t="s">
        <v>278</v>
      </c>
      <c r="E175" s="32">
        <v>102</v>
      </c>
      <c r="F175" s="32">
        <v>0</v>
      </c>
      <c r="G175" s="32">
        <v>0</v>
      </c>
    </row>
    <row r="176" spans="1:7" s="1" customFormat="1" ht="18" customHeight="1">
      <c r="A176" s="12" t="s">
        <v>211</v>
      </c>
      <c r="B176" s="12" t="s">
        <v>274</v>
      </c>
      <c r="C176" s="12" t="s">
        <v>189</v>
      </c>
      <c r="D176" s="12" t="s">
        <v>190</v>
      </c>
      <c r="E176" s="32">
        <v>5317</v>
      </c>
      <c r="F176" s="32">
        <v>0</v>
      </c>
      <c r="G176" s="32">
        <v>0</v>
      </c>
    </row>
    <row r="177" spans="1:7" s="1" customFormat="1" ht="18" customHeight="1">
      <c r="A177" s="12" t="s">
        <v>211</v>
      </c>
      <c r="B177" s="12" t="s">
        <v>274</v>
      </c>
      <c r="C177" s="12" t="s">
        <v>206</v>
      </c>
      <c r="D177" s="12" t="s">
        <v>239</v>
      </c>
      <c r="E177" s="32">
        <v>825</v>
      </c>
      <c r="F177" s="32">
        <v>0</v>
      </c>
      <c r="G177" s="32">
        <v>0</v>
      </c>
    </row>
    <row r="178" spans="1:7" s="1" customFormat="1" ht="18" customHeight="1">
      <c r="A178" s="12" t="s">
        <v>211</v>
      </c>
      <c r="B178" s="12" t="s">
        <v>274</v>
      </c>
      <c r="C178" s="12" t="s">
        <v>206</v>
      </c>
      <c r="D178" s="12" t="s">
        <v>208</v>
      </c>
      <c r="E178" s="32">
        <v>224</v>
      </c>
      <c r="F178" s="32">
        <v>0</v>
      </c>
      <c r="G178" s="32">
        <v>0</v>
      </c>
    </row>
    <row r="179" spans="1:7" s="1" customFormat="1" ht="18" customHeight="1">
      <c r="A179" s="12" t="s">
        <v>211</v>
      </c>
      <c r="B179" s="12" t="s">
        <v>275</v>
      </c>
      <c r="C179" s="12" t="s">
        <v>211</v>
      </c>
      <c r="D179" s="12" t="s">
        <v>276</v>
      </c>
      <c r="E179" s="32">
        <v>435</v>
      </c>
      <c r="F179" s="32">
        <v>439</v>
      </c>
      <c r="G179" s="32">
        <v>0</v>
      </c>
    </row>
    <row r="180" spans="1:7" s="1" customFormat="1" ht="18" customHeight="1">
      <c r="A180" s="12" t="s">
        <v>211</v>
      </c>
      <c r="B180" s="12" t="s">
        <v>275</v>
      </c>
      <c r="C180" s="12" t="s">
        <v>211</v>
      </c>
      <c r="D180" s="12" t="s">
        <v>214</v>
      </c>
      <c r="E180" s="32">
        <v>432</v>
      </c>
      <c r="F180" s="32">
        <v>178</v>
      </c>
      <c r="G180" s="32">
        <v>0</v>
      </c>
    </row>
    <row r="181" spans="1:7" s="1" customFormat="1" ht="18" customHeight="1">
      <c r="A181" s="12" t="s">
        <v>211</v>
      </c>
      <c r="B181" s="12" t="s">
        <v>276</v>
      </c>
      <c r="C181" s="12" t="s">
        <v>211</v>
      </c>
      <c r="D181" s="12" t="s">
        <v>275</v>
      </c>
      <c r="E181" s="32">
        <v>4</v>
      </c>
      <c r="F181" s="32">
        <v>25</v>
      </c>
      <c r="G181" s="32">
        <v>0</v>
      </c>
    </row>
    <row r="182" spans="1:7" s="1" customFormat="1" ht="18" customHeight="1">
      <c r="A182" s="12" t="s">
        <v>211</v>
      </c>
      <c r="B182" s="12" t="s">
        <v>276</v>
      </c>
      <c r="C182" s="12" t="s">
        <v>211</v>
      </c>
      <c r="D182" s="12" t="s">
        <v>214</v>
      </c>
      <c r="E182" s="32">
        <v>1136</v>
      </c>
      <c r="F182" s="32">
        <v>36</v>
      </c>
      <c r="G182" s="32">
        <v>0</v>
      </c>
    </row>
    <row r="183" spans="1:7" s="1" customFormat="1" ht="18" customHeight="1">
      <c r="A183" s="12" t="s">
        <v>211</v>
      </c>
      <c r="B183" s="12" t="s">
        <v>277</v>
      </c>
      <c r="C183" s="12" t="s">
        <v>211</v>
      </c>
      <c r="D183" s="12" t="s">
        <v>274</v>
      </c>
      <c r="E183" s="32">
        <v>2</v>
      </c>
      <c r="F183" s="32">
        <v>0</v>
      </c>
      <c r="G183" s="32">
        <v>0</v>
      </c>
    </row>
    <row r="184" spans="1:7" s="1" customFormat="1" ht="18" customHeight="1">
      <c r="A184" s="12" t="s">
        <v>211</v>
      </c>
      <c r="B184" s="12" t="s">
        <v>277</v>
      </c>
      <c r="C184" s="12" t="s">
        <v>211</v>
      </c>
      <c r="D184" s="12" t="s">
        <v>213</v>
      </c>
      <c r="E184" s="32">
        <v>65</v>
      </c>
      <c r="F184" s="32">
        <v>0</v>
      </c>
      <c r="G184" s="32">
        <v>0</v>
      </c>
    </row>
    <row r="185" spans="1:7" s="1" customFormat="1" ht="18" customHeight="1">
      <c r="A185" s="12" t="s">
        <v>211</v>
      </c>
      <c r="B185" s="12" t="s">
        <v>277</v>
      </c>
      <c r="C185" s="12" t="s">
        <v>211</v>
      </c>
      <c r="D185" s="12" t="s">
        <v>214</v>
      </c>
      <c r="E185" s="32">
        <v>88984</v>
      </c>
      <c r="F185" s="32">
        <v>416426</v>
      </c>
      <c r="G185" s="32">
        <v>0</v>
      </c>
    </row>
    <row r="186" spans="1:7" s="1" customFormat="1" ht="18" customHeight="1">
      <c r="A186" s="12" t="s">
        <v>211</v>
      </c>
      <c r="B186" s="12" t="s">
        <v>277</v>
      </c>
      <c r="C186" s="12" t="s">
        <v>216</v>
      </c>
      <c r="D186" s="12" t="s">
        <v>217</v>
      </c>
      <c r="E186" s="32">
        <v>8305</v>
      </c>
      <c r="F186" s="32">
        <v>270</v>
      </c>
      <c r="G186" s="32">
        <v>0</v>
      </c>
    </row>
    <row r="187" spans="1:7" s="1" customFormat="1" ht="18" customHeight="1">
      <c r="A187" s="12" t="s">
        <v>211</v>
      </c>
      <c r="B187" s="12" t="s">
        <v>277</v>
      </c>
      <c r="C187" s="12" t="s">
        <v>202</v>
      </c>
      <c r="D187" s="12" t="s">
        <v>203</v>
      </c>
      <c r="E187" s="32">
        <v>25044</v>
      </c>
      <c r="F187" s="32">
        <v>127206</v>
      </c>
      <c r="G187" s="32">
        <v>19</v>
      </c>
    </row>
    <row r="188" spans="1:7" s="1" customFormat="1" ht="18" customHeight="1">
      <c r="A188" s="12" t="s">
        <v>211</v>
      </c>
      <c r="B188" s="12" t="s">
        <v>277</v>
      </c>
      <c r="C188" s="12" t="s">
        <v>226</v>
      </c>
      <c r="D188" s="12" t="s">
        <v>227</v>
      </c>
      <c r="E188" s="32">
        <v>95</v>
      </c>
      <c r="F188" s="32">
        <v>0</v>
      </c>
      <c r="G188" s="32">
        <v>0</v>
      </c>
    </row>
    <row r="189" spans="1:7" s="1" customFormat="1" ht="18" customHeight="1">
      <c r="A189" s="12" t="s">
        <v>211</v>
      </c>
      <c r="B189" s="12" t="s">
        <v>277</v>
      </c>
      <c r="C189" s="12" t="s">
        <v>204</v>
      </c>
      <c r="D189" s="12" t="s">
        <v>205</v>
      </c>
      <c r="E189" s="32">
        <v>1633</v>
      </c>
      <c r="F189" s="32">
        <v>0</v>
      </c>
      <c r="G189" s="32">
        <v>0</v>
      </c>
    </row>
    <row r="190" spans="1:7" s="1" customFormat="1" ht="18" customHeight="1">
      <c r="A190" s="12" t="s">
        <v>211</v>
      </c>
      <c r="B190" s="12" t="s">
        <v>277</v>
      </c>
      <c r="C190" s="12" t="s">
        <v>204</v>
      </c>
      <c r="D190" s="12" t="s">
        <v>230</v>
      </c>
      <c r="E190" s="32">
        <v>1860</v>
      </c>
      <c r="F190" s="32">
        <v>12526</v>
      </c>
      <c r="G190" s="32">
        <v>0</v>
      </c>
    </row>
    <row r="191" spans="1:7" s="1" customFormat="1" ht="18" customHeight="1">
      <c r="A191" s="12" t="s">
        <v>211</v>
      </c>
      <c r="B191" s="12" t="s">
        <v>277</v>
      </c>
      <c r="C191" s="12" t="s">
        <v>237</v>
      </c>
      <c r="D191" s="12" t="s">
        <v>238</v>
      </c>
      <c r="E191" s="32">
        <v>121</v>
      </c>
      <c r="F191" s="32">
        <v>0</v>
      </c>
      <c r="G191" s="32">
        <v>0</v>
      </c>
    </row>
    <row r="192" spans="1:7" s="1" customFormat="1" ht="18" customHeight="1">
      <c r="A192" s="12" t="s">
        <v>211</v>
      </c>
      <c r="B192" s="12" t="s">
        <v>277</v>
      </c>
      <c r="C192" s="12" t="s">
        <v>206</v>
      </c>
      <c r="D192" s="12" t="s">
        <v>207</v>
      </c>
      <c r="E192" s="32">
        <v>2</v>
      </c>
      <c r="F192" s="32">
        <v>0</v>
      </c>
      <c r="G192" s="32">
        <v>0</v>
      </c>
    </row>
    <row r="193" spans="1:7" s="1" customFormat="1" ht="18" customHeight="1">
      <c r="A193" s="12" t="s">
        <v>211</v>
      </c>
      <c r="B193" s="12" t="s">
        <v>277</v>
      </c>
      <c r="C193" s="12" t="s">
        <v>206</v>
      </c>
      <c r="D193" s="12" t="s">
        <v>239</v>
      </c>
      <c r="E193" s="32">
        <v>3</v>
      </c>
      <c r="F193" s="32">
        <v>0</v>
      </c>
      <c r="G193" s="32">
        <v>0</v>
      </c>
    </row>
    <row r="194" spans="1:7" s="1" customFormat="1" ht="18" customHeight="1">
      <c r="A194" s="12" t="s">
        <v>211</v>
      </c>
      <c r="B194" s="12" t="s">
        <v>277</v>
      </c>
      <c r="C194" s="12" t="s">
        <v>206</v>
      </c>
      <c r="D194" s="12" t="s">
        <v>241</v>
      </c>
      <c r="E194" s="32">
        <v>72244</v>
      </c>
      <c r="F194" s="32">
        <v>396686</v>
      </c>
      <c r="G194" s="32">
        <v>812</v>
      </c>
    </row>
    <row r="195" spans="1:7" s="1" customFormat="1" ht="18" customHeight="1">
      <c r="A195" s="12" t="s">
        <v>211</v>
      </c>
      <c r="B195" s="12" t="s">
        <v>277</v>
      </c>
      <c r="C195" s="12" t="s">
        <v>206</v>
      </c>
      <c r="D195" s="12" t="s">
        <v>208</v>
      </c>
      <c r="E195" s="32">
        <v>12183</v>
      </c>
      <c r="F195" s="32">
        <v>121211</v>
      </c>
      <c r="G195" s="32">
        <v>19</v>
      </c>
    </row>
    <row r="196" spans="1:7" s="1" customFormat="1" ht="18" customHeight="1">
      <c r="A196" s="12" t="s">
        <v>211</v>
      </c>
      <c r="B196" s="12" t="s">
        <v>280</v>
      </c>
      <c r="C196" s="12" t="s">
        <v>211</v>
      </c>
      <c r="D196" s="12" t="s">
        <v>214</v>
      </c>
      <c r="E196" s="32">
        <v>1578</v>
      </c>
      <c r="F196" s="32">
        <v>10</v>
      </c>
      <c r="G196" s="32">
        <v>0</v>
      </c>
    </row>
    <row r="197" spans="1:7" s="1" customFormat="1" ht="18" customHeight="1">
      <c r="A197" s="12" t="s">
        <v>211</v>
      </c>
      <c r="B197" s="12" t="s">
        <v>212</v>
      </c>
      <c r="C197" s="12" t="s">
        <v>209</v>
      </c>
      <c r="D197" s="12" t="s">
        <v>210</v>
      </c>
      <c r="E197" s="32">
        <v>145</v>
      </c>
      <c r="F197" s="32">
        <v>0</v>
      </c>
      <c r="G197" s="32">
        <v>0</v>
      </c>
    </row>
    <row r="198" spans="1:7" s="1" customFormat="1" ht="18" customHeight="1">
      <c r="A198" s="12" t="s">
        <v>211</v>
      </c>
      <c r="B198" s="12" t="s">
        <v>212</v>
      </c>
      <c r="C198" s="12" t="s">
        <v>222</v>
      </c>
      <c r="D198" s="12" t="s">
        <v>225</v>
      </c>
      <c r="E198" s="32">
        <v>145</v>
      </c>
      <c r="F198" s="32">
        <v>0</v>
      </c>
      <c r="G198" s="32">
        <v>0</v>
      </c>
    </row>
    <row r="199" spans="1:7" s="1" customFormat="1" ht="18" customHeight="1">
      <c r="A199" s="12" t="s">
        <v>211</v>
      </c>
      <c r="B199" s="12" t="s">
        <v>213</v>
      </c>
      <c r="C199" s="12" t="s">
        <v>209</v>
      </c>
      <c r="D199" s="12" t="s">
        <v>210</v>
      </c>
      <c r="E199" s="32">
        <v>184</v>
      </c>
      <c r="F199" s="32">
        <v>0</v>
      </c>
      <c r="G199" s="32">
        <v>0</v>
      </c>
    </row>
    <row r="200" spans="1:7" s="1" customFormat="1" ht="18" customHeight="1">
      <c r="A200" s="12" t="s">
        <v>211</v>
      </c>
      <c r="B200" s="12" t="s">
        <v>213</v>
      </c>
      <c r="C200" s="12" t="s">
        <v>211</v>
      </c>
      <c r="D200" s="12" t="s">
        <v>214</v>
      </c>
      <c r="E200" s="32">
        <v>93875</v>
      </c>
      <c r="F200" s="32">
        <v>314547</v>
      </c>
      <c r="G200" s="32">
        <v>2666</v>
      </c>
    </row>
    <row r="201" spans="1:7" s="1" customFormat="1" ht="18" customHeight="1">
      <c r="A201" s="12" t="s">
        <v>211</v>
      </c>
      <c r="B201" s="12" t="s">
        <v>213</v>
      </c>
      <c r="C201" s="12" t="s">
        <v>211</v>
      </c>
      <c r="D201" s="12" t="s">
        <v>215</v>
      </c>
      <c r="E201" s="32">
        <v>52</v>
      </c>
      <c r="F201" s="32">
        <v>0</v>
      </c>
      <c r="G201" s="32">
        <v>0</v>
      </c>
    </row>
    <row r="202" spans="1:7" s="1" customFormat="1" ht="18" customHeight="1">
      <c r="A202" s="12" t="s">
        <v>211</v>
      </c>
      <c r="B202" s="12" t="s">
        <v>213</v>
      </c>
      <c r="C202" s="12" t="s">
        <v>189</v>
      </c>
      <c r="D202" s="12" t="s">
        <v>190</v>
      </c>
      <c r="E202" s="32">
        <v>12000</v>
      </c>
      <c r="F202" s="32">
        <v>0</v>
      </c>
      <c r="G202" s="32">
        <v>0</v>
      </c>
    </row>
    <row r="203" spans="1:7" s="1" customFormat="1" ht="18" customHeight="1">
      <c r="A203" s="12" t="s">
        <v>211</v>
      </c>
      <c r="B203" s="12" t="s">
        <v>213</v>
      </c>
      <c r="C203" s="12" t="s">
        <v>216</v>
      </c>
      <c r="D203" s="12" t="s">
        <v>217</v>
      </c>
      <c r="E203" s="32">
        <v>11167</v>
      </c>
      <c r="F203" s="32">
        <v>0</v>
      </c>
      <c r="G203" s="32">
        <v>0</v>
      </c>
    </row>
    <row r="204" spans="1:7" s="1" customFormat="1" ht="18" customHeight="1">
      <c r="A204" s="12" t="s">
        <v>211</v>
      </c>
      <c r="B204" s="12" t="s">
        <v>213</v>
      </c>
      <c r="C204" s="12" t="s">
        <v>200</v>
      </c>
      <c r="D204" s="12" t="s">
        <v>201</v>
      </c>
      <c r="E204" s="32">
        <v>10306</v>
      </c>
      <c r="F204" s="32">
        <v>0</v>
      </c>
      <c r="G204" s="32">
        <v>0</v>
      </c>
    </row>
    <row r="205" spans="1:7" s="1" customFormat="1" ht="18" customHeight="1">
      <c r="A205" s="12" t="s">
        <v>211</v>
      </c>
      <c r="B205" s="12" t="s">
        <v>213</v>
      </c>
      <c r="C205" s="12" t="s">
        <v>202</v>
      </c>
      <c r="D205" s="12" t="s">
        <v>203</v>
      </c>
      <c r="E205" s="32">
        <v>114547</v>
      </c>
      <c r="F205" s="32">
        <v>20420</v>
      </c>
      <c r="G205" s="32">
        <v>0</v>
      </c>
    </row>
    <row r="206" spans="1:7" s="1" customFormat="1" ht="18" customHeight="1">
      <c r="A206" s="12" t="s">
        <v>211</v>
      </c>
      <c r="B206" s="12" t="s">
        <v>213</v>
      </c>
      <c r="C206" s="12" t="s">
        <v>202</v>
      </c>
      <c r="D206" s="12" t="s">
        <v>281</v>
      </c>
      <c r="E206" s="32">
        <v>256</v>
      </c>
      <c r="F206" s="32">
        <v>0</v>
      </c>
      <c r="G206" s="32">
        <v>0</v>
      </c>
    </row>
    <row r="207" spans="1:7" s="1" customFormat="1" ht="18" customHeight="1">
      <c r="A207" s="12" t="s">
        <v>211</v>
      </c>
      <c r="B207" s="12" t="s">
        <v>213</v>
      </c>
      <c r="C207" s="12" t="s">
        <v>202</v>
      </c>
      <c r="D207" s="12" t="s">
        <v>282</v>
      </c>
      <c r="E207" s="32">
        <v>132</v>
      </c>
      <c r="F207" s="32">
        <v>0</v>
      </c>
      <c r="G207" s="32">
        <v>0</v>
      </c>
    </row>
    <row r="208" spans="1:7" s="1" customFormat="1" ht="18" customHeight="1">
      <c r="A208" s="12" t="s">
        <v>211</v>
      </c>
      <c r="B208" s="12" t="s">
        <v>213</v>
      </c>
      <c r="C208" s="12" t="s">
        <v>202</v>
      </c>
      <c r="D208" s="12" t="s">
        <v>279</v>
      </c>
      <c r="E208" s="32">
        <v>114</v>
      </c>
      <c r="F208" s="32">
        <v>0</v>
      </c>
      <c r="G208" s="32">
        <v>0</v>
      </c>
    </row>
    <row r="209" spans="1:7" s="1" customFormat="1" ht="18" customHeight="1">
      <c r="A209" s="12" t="s">
        <v>211</v>
      </c>
      <c r="B209" s="12" t="s">
        <v>213</v>
      </c>
      <c r="C209" s="12" t="s">
        <v>202</v>
      </c>
      <c r="D209" s="12" t="s">
        <v>283</v>
      </c>
      <c r="E209" s="32">
        <v>628</v>
      </c>
      <c r="F209" s="32">
        <v>0</v>
      </c>
      <c r="G209" s="32">
        <v>0</v>
      </c>
    </row>
    <row r="210" spans="1:7" s="1" customFormat="1" ht="18" customHeight="1">
      <c r="A210" s="12" t="s">
        <v>211</v>
      </c>
      <c r="B210" s="12" t="s">
        <v>213</v>
      </c>
      <c r="C210" s="12" t="s">
        <v>202</v>
      </c>
      <c r="D210" s="12" t="s">
        <v>220</v>
      </c>
      <c r="E210" s="32">
        <v>4463</v>
      </c>
      <c r="F210" s="32">
        <v>0</v>
      </c>
      <c r="G210" s="32">
        <v>0</v>
      </c>
    </row>
    <row r="211" spans="1:7" s="1" customFormat="1" ht="18" customHeight="1">
      <c r="A211" s="12" t="s">
        <v>211</v>
      </c>
      <c r="B211" s="12" t="s">
        <v>213</v>
      </c>
      <c r="C211" s="12" t="s">
        <v>191</v>
      </c>
      <c r="D211" s="12" t="s">
        <v>192</v>
      </c>
      <c r="E211" s="32">
        <v>1426</v>
      </c>
      <c r="F211" s="32">
        <v>0</v>
      </c>
      <c r="G211" s="32">
        <v>0</v>
      </c>
    </row>
    <row r="212" spans="1:7" s="1" customFormat="1" ht="18" customHeight="1">
      <c r="A212" s="12" t="s">
        <v>211</v>
      </c>
      <c r="B212" s="12" t="s">
        <v>213</v>
      </c>
      <c r="C212" s="12" t="s">
        <v>222</v>
      </c>
      <c r="D212" s="12" t="s">
        <v>225</v>
      </c>
      <c r="E212" s="32">
        <v>609</v>
      </c>
      <c r="F212" s="32">
        <v>0</v>
      </c>
      <c r="G212" s="32">
        <v>0</v>
      </c>
    </row>
    <row r="213" spans="1:7" s="1" customFormat="1" ht="18" customHeight="1">
      <c r="A213" s="12" t="s">
        <v>211</v>
      </c>
      <c r="B213" s="12" t="s">
        <v>213</v>
      </c>
      <c r="C213" s="12" t="s">
        <v>226</v>
      </c>
      <c r="D213" s="12" t="s">
        <v>227</v>
      </c>
      <c r="E213" s="32">
        <v>5040</v>
      </c>
      <c r="F213" s="32">
        <v>0</v>
      </c>
      <c r="G213" s="32">
        <v>0</v>
      </c>
    </row>
    <row r="214" spans="1:7" s="1" customFormat="1" ht="18" customHeight="1">
      <c r="A214" s="12" t="s">
        <v>211</v>
      </c>
      <c r="B214" s="12" t="s">
        <v>213</v>
      </c>
      <c r="C214" s="12" t="s">
        <v>226</v>
      </c>
      <c r="D214" s="12" t="s">
        <v>229</v>
      </c>
      <c r="E214" s="32">
        <v>1586</v>
      </c>
      <c r="F214" s="32">
        <v>0</v>
      </c>
      <c r="G214" s="32">
        <v>0</v>
      </c>
    </row>
    <row r="215" spans="1:7" s="1" customFormat="1" ht="18" customHeight="1">
      <c r="A215" s="12" t="s">
        <v>211</v>
      </c>
      <c r="B215" s="12" t="s">
        <v>213</v>
      </c>
      <c r="C215" s="12" t="s">
        <v>204</v>
      </c>
      <c r="D215" s="12" t="s">
        <v>205</v>
      </c>
      <c r="E215" s="32">
        <v>12932</v>
      </c>
      <c r="F215" s="32">
        <v>0</v>
      </c>
      <c r="G215" s="32">
        <v>0</v>
      </c>
    </row>
    <row r="216" spans="1:7" s="1" customFormat="1" ht="18" customHeight="1">
      <c r="A216" s="12" t="s">
        <v>211</v>
      </c>
      <c r="B216" s="12" t="s">
        <v>213</v>
      </c>
      <c r="C216" s="12" t="s">
        <v>204</v>
      </c>
      <c r="D216" s="12" t="s">
        <v>230</v>
      </c>
      <c r="E216" s="32">
        <v>5299</v>
      </c>
      <c r="F216" s="32">
        <v>0</v>
      </c>
      <c r="G216" s="32">
        <v>0</v>
      </c>
    </row>
    <row r="217" spans="1:7" s="1" customFormat="1" ht="18" customHeight="1">
      <c r="A217" s="12" t="s">
        <v>211</v>
      </c>
      <c r="B217" s="12" t="s">
        <v>213</v>
      </c>
      <c r="C217" s="12" t="s">
        <v>233</v>
      </c>
      <c r="D217" s="12" t="s">
        <v>234</v>
      </c>
      <c r="E217" s="32">
        <v>11964</v>
      </c>
      <c r="F217" s="32">
        <v>0</v>
      </c>
      <c r="G217" s="32">
        <v>0</v>
      </c>
    </row>
    <row r="218" spans="1:7" s="1" customFormat="1" ht="18" customHeight="1">
      <c r="A218" s="12" t="s">
        <v>211</v>
      </c>
      <c r="B218" s="12" t="s">
        <v>213</v>
      </c>
      <c r="C218" s="12" t="s">
        <v>235</v>
      </c>
      <c r="D218" s="12" t="s">
        <v>236</v>
      </c>
      <c r="E218" s="32">
        <v>2515</v>
      </c>
      <c r="F218" s="32">
        <v>0</v>
      </c>
      <c r="G218" s="32">
        <v>0</v>
      </c>
    </row>
    <row r="219" spans="1:7" s="1" customFormat="1" ht="18" customHeight="1">
      <c r="A219" s="12" t="s">
        <v>211</v>
      </c>
      <c r="B219" s="12" t="s">
        <v>213</v>
      </c>
      <c r="C219" s="12" t="s">
        <v>237</v>
      </c>
      <c r="D219" s="12" t="s">
        <v>238</v>
      </c>
      <c r="E219" s="32">
        <v>182</v>
      </c>
      <c r="F219" s="32">
        <v>0</v>
      </c>
      <c r="G219" s="32">
        <v>0</v>
      </c>
    </row>
    <row r="220" spans="1:7" s="1" customFormat="1" ht="18" customHeight="1">
      <c r="A220" s="12" t="s">
        <v>211</v>
      </c>
      <c r="B220" s="12" t="s">
        <v>213</v>
      </c>
      <c r="C220" s="12" t="s">
        <v>206</v>
      </c>
      <c r="D220" s="12" t="s">
        <v>284</v>
      </c>
      <c r="E220" s="32">
        <v>986</v>
      </c>
      <c r="F220" s="32">
        <v>0</v>
      </c>
      <c r="G220" s="32">
        <v>0</v>
      </c>
    </row>
    <row r="221" spans="1:7" s="1" customFormat="1" ht="18" customHeight="1">
      <c r="A221" s="12" t="s">
        <v>211</v>
      </c>
      <c r="B221" s="12" t="s">
        <v>213</v>
      </c>
      <c r="C221" s="12" t="s">
        <v>206</v>
      </c>
      <c r="D221" s="12" t="s">
        <v>207</v>
      </c>
      <c r="E221" s="32">
        <v>21242</v>
      </c>
      <c r="F221" s="32">
        <v>0</v>
      </c>
      <c r="G221" s="32">
        <v>0</v>
      </c>
    </row>
    <row r="222" spans="1:7" s="1" customFormat="1" ht="18" customHeight="1">
      <c r="A222" s="12" t="s">
        <v>211</v>
      </c>
      <c r="B222" s="12" t="s">
        <v>213</v>
      </c>
      <c r="C222" s="12" t="s">
        <v>206</v>
      </c>
      <c r="D222" s="12" t="s">
        <v>239</v>
      </c>
      <c r="E222" s="32">
        <v>2708</v>
      </c>
      <c r="F222" s="32">
        <v>0</v>
      </c>
      <c r="G222" s="32">
        <v>0</v>
      </c>
    </row>
    <row r="223" spans="1:7" s="1" customFormat="1" ht="18" customHeight="1">
      <c r="A223" s="12" t="s">
        <v>211</v>
      </c>
      <c r="B223" s="12" t="s">
        <v>213</v>
      </c>
      <c r="C223" s="12" t="s">
        <v>206</v>
      </c>
      <c r="D223" s="12" t="s">
        <v>240</v>
      </c>
      <c r="E223" s="32">
        <v>7985</v>
      </c>
      <c r="F223" s="32">
        <v>0</v>
      </c>
      <c r="G223" s="32">
        <v>0</v>
      </c>
    </row>
    <row r="224" spans="1:7" s="1" customFormat="1" ht="18" customHeight="1">
      <c r="A224" s="12" t="s">
        <v>211</v>
      </c>
      <c r="B224" s="12" t="s">
        <v>213</v>
      </c>
      <c r="C224" s="12" t="s">
        <v>206</v>
      </c>
      <c r="D224" s="12" t="s">
        <v>241</v>
      </c>
      <c r="E224" s="32">
        <v>22535</v>
      </c>
      <c r="F224" s="32">
        <v>5436</v>
      </c>
      <c r="G224" s="32">
        <v>0</v>
      </c>
    </row>
    <row r="225" spans="1:7" s="1" customFormat="1" ht="18" customHeight="1">
      <c r="A225" s="12" t="s">
        <v>211</v>
      </c>
      <c r="B225" s="12" t="s">
        <v>213</v>
      </c>
      <c r="C225" s="12" t="s">
        <v>206</v>
      </c>
      <c r="D225" s="12" t="s">
        <v>208</v>
      </c>
      <c r="E225" s="32">
        <v>191364</v>
      </c>
      <c r="F225" s="32">
        <v>69508</v>
      </c>
      <c r="G225" s="32">
        <v>0</v>
      </c>
    </row>
    <row r="226" spans="1:7" s="1" customFormat="1" ht="18" customHeight="1">
      <c r="A226" s="12" t="s">
        <v>211</v>
      </c>
      <c r="B226" s="12" t="s">
        <v>214</v>
      </c>
      <c r="C226" s="12" t="s">
        <v>209</v>
      </c>
      <c r="D226" s="12" t="s">
        <v>210</v>
      </c>
      <c r="E226" s="32">
        <v>137503</v>
      </c>
      <c r="F226" s="32">
        <v>559764</v>
      </c>
      <c r="G226" s="32">
        <v>3</v>
      </c>
    </row>
    <row r="227" spans="1:7" s="1" customFormat="1" ht="18" customHeight="1">
      <c r="A227" s="12" t="s">
        <v>211</v>
      </c>
      <c r="B227" s="12" t="s">
        <v>214</v>
      </c>
      <c r="C227" s="12" t="s">
        <v>185</v>
      </c>
      <c r="D227" s="12" t="s">
        <v>186</v>
      </c>
      <c r="E227" s="32">
        <v>8771</v>
      </c>
      <c r="F227" s="32">
        <v>2153979</v>
      </c>
      <c r="G227" s="32">
        <v>476629</v>
      </c>
    </row>
    <row r="228" spans="1:7" s="1" customFormat="1" ht="18" customHeight="1">
      <c r="A228" s="12" t="s">
        <v>211</v>
      </c>
      <c r="B228" s="12" t="s">
        <v>214</v>
      </c>
      <c r="C228" s="12" t="s">
        <v>211</v>
      </c>
      <c r="D228" s="12" t="s">
        <v>274</v>
      </c>
      <c r="E228" s="32">
        <v>6552</v>
      </c>
      <c r="F228" s="32">
        <v>0</v>
      </c>
      <c r="G228" s="32">
        <v>0</v>
      </c>
    </row>
    <row r="229" spans="1:7" s="1" customFormat="1" ht="18" customHeight="1">
      <c r="A229" s="12" t="s">
        <v>211</v>
      </c>
      <c r="B229" s="12" t="s">
        <v>214</v>
      </c>
      <c r="C229" s="12" t="s">
        <v>211</v>
      </c>
      <c r="D229" s="12" t="s">
        <v>275</v>
      </c>
      <c r="E229" s="32">
        <v>863</v>
      </c>
      <c r="F229" s="32">
        <v>992</v>
      </c>
      <c r="G229" s="32">
        <v>0</v>
      </c>
    </row>
    <row r="230" spans="1:7" s="1" customFormat="1" ht="18" customHeight="1">
      <c r="A230" s="12" t="s">
        <v>211</v>
      </c>
      <c r="B230" s="12" t="s">
        <v>214</v>
      </c>
      <c r="C230" s="12" t="s">
        <v>211</v>
      </c>
      <c r="D230" s="12" t="s">
        <v>276</v>
      </c>
      <c r="E230" s="32">
        <v>676</v>
      </c>
      <c r="F230" s="32">
        <v>921</v>
      </c>
      <c r="G230" s="32">
        <v>0</v>
      </c>
    </row>
    <row r="231" spans="1:7" s="1" customFormat="1" ht="18" customHeight="1">
      <c r="A231" s="12" t="s">
        <v>211</v>
      </c>
      <c r="B231" s="12" t="s">
        <v>214</v>
      </c>
      <c r="C231" s="12" t="s">
        <v>211</v>
      </c>
      <c r="D231" s="12" t="s">
        <v>277</v>
      </c>
      <c r="E231" s="32">
        <v>89879</v>
      </c>
      <c r="F231" s="32">
        <v>282224</v>
      </c>
      <c r="G231" s="32">
        <v>812</v>
      </c>
    </row>
    <row r="232" spans="1:7" s="1" customFormat="1" ht="18" customHeight="1">
      <c r="A232" s="12" t="s">
        <v>211</v>
      </c>
      <c r="B232" s="12" t="s">
        <v>214</v>
      </c>
      <c r="C232" s="12" t="s">
        <v>211</v>
      </c>
      <c r="D232" s="12" t="s">
        <v>280</v>
      </c>
      <c r="E232" s="32">
        <v>1510</v>
      </c>
      <c r="F232" s="32">
        <v>75</v>
      </c>
      <c r="G232" s="32">
        <v>0</v>
      </c>
    </row>
    <row r="233" spans="1:7" s="1" customFormat="1" ht="18" customHeight="1">
      <c r="A233" s="12" t="s">
        <v>211</v>
      </c>
      <c r="B233" s="12" t="s">
        <v>214</v>
      </c>
      <c r="C233" s="12" t="s">
        <v>211</v>
      </c>
      <c r="D233" s="12" t="s">
        <v>213</v>
      </c>
      <c r="E233" s="32">
        <v>89043</v>
      </c>
      <c r="F233" s="32">
        <v>88527</v>
      </c>
      <c r="G233" s="32">
        <v>0</v>
      </c>
    </row>
    <row r="234" spans="1:7" s="1" customFormat="1" ht="18" customHeight="1">
      <c r="A234" s="12" t="s">
        <v>211</v>
      </c>
      <c r="B234" s="12" t="s">
        <v>214</v>
      </c>
      <c r="C234" s="12" t="s">
        <v>211</v>
      </c>
      <c r="D234" s="12" t="s">
        <v>215</v>
      </c>
      <c r="E234" s="32">
        <v>3597</v>
      </c>
      <c r="F234" s="32">
        <v>18423</v>
      </c>
      <c r="G234" s="32">
        <v>14</v>
      </c>
    </row>
    <row r="235" spans="1:7" s="1" customFormat="1" ht="18" customHeight="1">
      <c r="A235" s="12" t="s">
        <v>211</v>
      </c>
      <c r="B235" s="12" t="s">
        <v>214</v>
      </c>
      <c r="C235" s="12" t="s">
        <v>211</v>
      </c>
      <c r="D235" s="12" t="s">
        <v>278</v>
      </c>
      <c r="E235" s="32">
        <v>23570</v>
      </c>
      <c r="F235" s="32">
        <v>874</v>
      </c>
      <c r="G235" s="32">
        <v>0</v>
      </c>
    </row>
    <row r="236" spans="1:7" s="1" customFormat="1" ht="18" customHeight="1">
      <c r="A236" s="12" t="s">
        <v>211</v>
      </c>
      <c r="B236" s="12" t="s">
        <v>214</v>
      </c>
      <c r="C236" s="12" t="s">
        <v>187</v>
      </c>
      <c r="D236" s="12" t="s">
        <v>188</v>
      </c>
      <c r="E236" s="32">
        <v>152896</v>
      </c>
      <c r="F236" s="32">
        <v>1727107</v>
      </c>
      <c r="G236" s="32">
        <v>1537658</v>
      </c>
    </row>
    <row r="237" spans="1:7" s="1" customFormat="1" ht="18" customHeight="1">
      <c r="A237" s="12" t="s">
        <v>211</v>
      </c>
      <c r="B237" s="12" t="s">
        <v>214</v>
      </c>
      <c r="C237" s="12" t="s">
        <v>187</v>
      </c>
      <c r="D237" s="12" t="s">
        <v>287</v>
      </c>
      <c r="E237" s="32">
        <v>97</v>
      </c>
      <c r="F237" s="32">
        <v>0</v>
      </c>
      <c r="G237" s="32">
        <v>0</v>
      </c>
    </row>
    <row r="238" spans="1:7" s="1" customFormat="1" ht="18" customHeight="1">
      <c r="A238" s="12" t="s">
        <v>211</v>
      </c>
      <c r="B238" s="12" t="s">
        <v>214</v>
      </c>
      <c r="C238" s="12" t="s">
        <v>189</v>
      </c>
      <c r="D238" s="12" t="s">
        <v>190</v>
      </c>
      <c r="E238" s="32">
        <v>363633</v>
      </c>
      <c r="F238" s="32">
        <v>852099</v>
      </c>
      <c r="G238" s="32">
        <v>32181</v>
      </c>
    </row>
    <row r="239" spans="1:7" s="1" customFormat="1" ht="18" customHeight="1">
      <c r="A239" s="12" t="s">
        <v>211</v>
      </c>
      <c r="B239" s="12" t="s">
        <v>214</v>
      </c>
      <c r="C239" s="12" t="s">
        <v>216</v>
      </c>
      <c r="D239" s="12" t="s">
        <v>217</v>
      </c>
      <c r="E239" s="32">
        <v>30114</v>
      </c>
      <c r="F239" s="32">
        <v>13542</v>
      </c>
      <c r="G239" s="32">
        <v>5433</v>
      </c>
    </row>
    <row r="240" spans="1:7" s="1" customFormat="1" ht="18" customHeight="1">
      <c r="A240" s="12" t="s">
        <v>211</v>
      </c>
      <c r="B240" s="12" t="s">
        <v>214</v>
      </c>
      <c r="C240" s="12" t="s">
        <v>200</v>
      </c>
      <c r="D240" s="12" t="s">
        <v>201</v>
      </c>
      <c r="E240" s="32">
        <v>1172</v>
      </c>
      <c r="F240" s="32">
        <v>0</v>
      </c>
      <c r="G240" s="32">
        <v>0</v>
      </c>
    </row>
    <row r="241" spans="1:7" s="1" customFormat="1" ht="18" customHeight="1">
      <c r="A241" s="12" t="s">
        <v>211</v>
      </c>
      <c r="B241" s="12" t="s">
        <v>214</v>
      </c>
      <c r="C241" s="12" t="s">
        <v>218</v>
      </c>
      <c r="D241" s="12" t="s">
        <v>219</v>
      </c>
      <c r="E241" s="32">
        <v>2425</v>
      </c>
      <c r="F241" s="32">
        <v>213831</v>
      </c>
      <c r="G241" s="32">
        <v>188032</v>
      </c>
    </row>
    <row r="242" spans="1:7" s="1" customFormat="1" ht="18" customHeight="1">
      <c r="A242" s="12" t="s">
        <v>211</v>
      </c>
      <c r="B242" s="12" t="s">
        <v>214</v>
      </c>
      <c r="C242" s="12" t="s">
        <v>202</v>
      </c>
      <c r="D242" s="12" t="s">
        <v>203</v>
      </c>
      <c r="E242" s="32">
        <v>244757</v>
      </c>
      <c r="F242" s="32">
        <v>489500</v>
      </c>
      <c r="G242" s="32">
        <v>5603</v>
      </c>
    </row>
    <row r="243" spans="1:7" s="1" customFormat="1" ht="18" customHeight="1">
      <c r="A243" s="12" t="s">
        <v>211</v>
      </c>
      <c r="B243" s="12" t="s">
        <v>214</v>
      </c>
      <c r="C243" s="12" t="s">
        <v>191</v>
      </c>
      <c r="D243" s="12" t="s">
        <v>192</v>
      </c>
      <c r="E243" s="32">
        <v>1326</v>
      </c>
      <c r="F243" s="32">
        <v>0</v>
      </c>
      <c r="G243" s="32">
        <v>0</v>
      </c>
    </row>
    <row r="244" spans="1:7" s="1" customFormat="1" ht="18" customHeight="1">
      <c r="A244" s="12" t="s">
        <v>211</v>
      </c>
      <c r="B244" s="12" t="s">
        <v>214</v>
      </c>
      <c r="C244" s="12" t="s">
        <v>193</v>
      </c>
      <c r="D244" s="12" t="s">
        <v>194</v>
      </c>
      <c r="E244" s="32">
        <v>2354</v>
      </c>
      <c r="F244" s="32">
        <v>10168</v>
      </c>
      <c r="G244" s="32">
        <v>0</v>
      </c>
    </row>
    <row r="245" spans="1:7" s="1" customFormat="1" ht="18" customHeight="1">
      <c r="A245" s="12" t="s">
        <v>211</v>
      </c>
      <c r="B245" s="12" t="s">
        <v>214</v>
      </c>
      <c r="C245" s="12" t="s">
        <v>195</v>
      </c>
      <c r="D245" s="12" t="s">
        <v>196</v>
      </c>
      <c r="E245" s="32">
        <v>4128</v>
      </c>
      <c r="F245" s="32">
        <v>262054</v>
      </c>
      <c r="G245" s="32">
        <v>13637</v>
      </c>
    </row>
    <row r="246" spans="1:7" s="1" customFormat="1" ht="18" customHeight="1">
      <c r="A246" s="12" t="s">
        <v>211</v>
      </c>
      <c r="B246" s="12" t="s">
        <v>214</v>
      </c>
      <c r="C246" s="12" t="s">
        <v>195</v>
      </c>
      <c r="D246" s="12" t="s">
        <v>221</v>
      </c>
      <c r="E246" s="32">
        <v>235</v>
      </c>
      <c r="F246" s="32">
        <v>93628</v>
      </c>
      <c r="G246" s="32">
        <v>8388</v>
      </c>
    </row>
    <row r="247" spans="1:7" s="1" customFormat="1" ht="18" customHeight="1">
      <c r="A247" s="12" t="s">
        <v>211</v>
      </c>
      <c r="B247" s="12" t="s">
        <v>214</v>
      </c>
      <c r="C247" s="12" t="s">
        <v>288</v>
      </c>
      <c r="D247" s="12" t="s">
        <v>289</v>
      </c>
      <c r="E247" s="32">
        <v>41999</v>
      </c>
      <c r="F247" s="32">
        <v>66542</v>
      </c>
      <c r="G247" s="32">
        <v>0</v>
      </c>
    </row>
    <row r="248" spans="1:7" s="1" customFormat="1" ht="18" customHeight="1">
      <c r="A248" s="12" t="s">
        <v>211</v>
      </c>
      <c r="B248" s="12" t="s">
        <v>214</v>
      </c>
      <c r="C248" s="12" t="s">
        <v>222</v>
      </c>
      <c r="D248" s="12" t="s">
        <v>224</v>
      </c>
      <c r="E248" s="32">
        <v>20</v>
      </c>
      <c r="F248" s="32">
        <v>388</v>
      </c>
      <c r="G248" s="32">
        <v>0</v>
      </c>
    </row>
    <row r="249" spans="1:7" s="1" customFormat="1" ht="18" customHeight="1">
      <c r="A249" s="12" t="s">
        <v>211</v>
      </c>
      <c r="B249" s="12" t="s">
        <v>214</v>
      </c>
      <c r="C249" s="12" t="s">
        <v>222</v>
      </c>
      <c r="D249" s="12" t="s">
        <v>290</v>
      </c>
      <c r="E249" s="32">
        <v>24122</v>
      </c>
      <c r="F249" s="32">
        <v>92101</v>
      </c>
      <c r="G249" s="32">
        <v>0</v>
      </c>
    </row>
    <row r="250" spans="1:7" s="1" customFormat="1" ht="18" customHeight="1">
      <c r="A250" s="12" t="s">
        <v>211</v>
      </c>
      <c r="B250" s="12" t="s">
        <v>214</v>
      </c>
      <c r="C250" s="12" t="s">
        <v>222</v>
      </c>
      <c r="D250" s="12" t="s">
        <v>225</v>
      </c>
      <c r="E250" s="32">
        <v>307779</v>
      </c>
      <c r="F250" s="32">
        <v>1990789</v>
      </c>
      <c r="G250" s="32">
        <v>4273712</v>
      </c>
    </row>
    <row r="251" spans="1:7" s="1" customFormat="1" ht="18" customHeight="1">
      <c r="A251" s="12" t="s">
        <v>211</v>
      </c>
      <c r="B251" s="12" t="s">
        <v>214</v>
      </c>
      <c r="C251" s="12" t="s">
        <v>291</v>
      </c>
      <c r="D251" s="12" t="s">
        <v>292</v>
      </c>
      <c r="E251" s="32">
        <v>153</v>
      </c>
      <c r="F251" s="32">
        <v>14790</v>
      </c>
      <c r="G251" s="32">
        <v>98380</v>
      </c>
    </row>
    <row r="252" spans="1:7" s="1" customFormat="1" ht="18" customHeight="1">
      <c r="A252" s="12" t="s">
        <v>211</v>
      </c>
      <c r="B252" s="12" t="s">
        <v>214</v>
      </c>
      <c r="C252" s="12" t="s">
        <v>226</v>
      </c>
      <c r="D252" s="12" t="s">
        <v>227</v>
      </c>
      <c r="E252" s="32">
        <v>49031</v>
      </c>
      <c r="F252" s="32">
        <v>251724</v>
      </c>
      <c r="G252" s="32">
        <v>1249</v>
      </c>
    </row>
    <row r="253" spans="1:7" s="1" customFormat="1" ht="18" customHeight="1">
      <c r="A253" s="12" t="s">
        <v>211</v>
      </c>
      <c r="B253" s="12" t="s">
        <v>214</v>
      </c>
      <c r="C253" s="12" t="s">
        <v>226</v>
      </c>
      <c r="D253" s="12" t="s">
        <v>228</v>
      </c>
      <c r="E253" s="32">
        <v>2097</v>
      </c>
      <c r="F253" s="32">
        <v>677</v>
      </c>
      <c r="G253" s="32">
        <v>0</v>
      </c>
    </row>
    <row r="254" spans="1:7" s="1" customFormat="1" ht="18" customHeight="1">
      <c r="A254" s="12" t="s">
        <v>211</v>
      </c>
      <c r="B254" s="12" t="s">
        <v>214</v>
      </c>
      <c r="C254" s="12" t="s">
        <v>204</v>
      </c>
      <c r="D254" s="12" t="s">
        <v>205</v>
      </c>
      <c r="E254" s="32">
        <v>560775</v>
      </c>
      <c r="F254" s="32">
        <v>822085</v>
      </c>
      <c r="G254" s="32">
        <v>707903</v>
      </c>
    </row>
    <row r="255" spans="1:7" s="1" customFormat="1" ht="18" customHeight="1">
      <c r="A255" s="12" t="s">
        <v>211</v>
      </c>
      <c r="B255" s="12" t="s">
        <v>214</v>
      </c>
      <c r="C255" s="12" t="s">
        <v>204</v>
      </c>
      <c r="D255" s="12" t="s">
        <v>230</v>
      </c>
      <c r="E255" s="32">
        <v>59843</v>
      </c>
      <c r="F255" s="32">
        <v>11444</v>
      </c>
      <c r="G255" s="32">
        <v>0</v>
      </c>
    </row>
    <row r="256" spans="1:7" s="1" customFormat="1" ht="18" customHeight="1">
      <c r="A256" s="12" t="s">
        <v>211</v>
      </c>
      <c r="B256" s="12" t="s">
        <v>214</v>
      </c>
      <c r="C256" s="12" t="s">
        <v>231</v>
      </c>
      <c r="D256" s="12" t="s">
        <v>232</v>
      </c>
      <c r="E256" s="32">
        <v>94379</v>
      </c>
      <c r="F256" s="32">
        <v>286783</v>
      </c>
      <c r="G256" s="32">
        <v>0</v>
      </c>
    </row>
    <row r="257" spans="1:7" s="1" customFormat="1" ht="18" customHeight="1">
      <c r="A257" s="12" t="s">
        <v>211</v>
      </c>
      <c r="B257" s="12" t="s">
        <v>214</v>
      </c>
      <c r="C257" s="12" t="s">
        <v>267</v>
      </c>
      <c r="D257" s="12" t="s">
        <v>268</v>
      </c>
      <c r="E257" s="32">
        <v>9</v>
      </c>
      <c r="F257" s="32">
        <v>0</v>
      </c>
      <c r="G257" s="32">
        <v>0</v>
      </c>
    </row>
    <row r="258" spans="1:7" s="1" customFormat="1" ht="18" customHeight="1">
      <c r="A258" s="12" t="s">
        <v>211</v>
      </c>
      <c r="B258" s="12" t="s">
        <v>214</v>
      </c>
      <c r="C258" s="12" t="s">
        <v>233</v>
      </c>
      <c r="D258" s="12" t="s">
        <v>234</v>
      </c>
      <c r="E258" s="32">
        <v>37450</v>
      </c>
      <c r="F258" s="32">
        <v>94201</v>
      </c>
      <c r="G258" s="32">
        <v>1137</v>
      </c>
    </row>
    <row r="259" spans="1:7" s="1" customFormat="1" ht="18" customHeight="1">
      <c r="A259" s="12" t="s">
        <v>211</v>
      </c>
      <c r="B259" s="12" t="s">
        <v>214</v>
      </c>
      <c r="C259" s="12" t="s">
        <v>235</v>
      </c>
      <c r="D259" s="12" t="s">
        <v>236</v>
      </c>
      <c r="E259" s="32">
        <v>15</v>
      </c>
      <c r="F259" s="32">
        <v>31</v>
      </c>
      <c r="G259" s="32">
        <v>0</v>
      </c>
    </row>
    <row r="260" spans="1:7" s="1" customFormat="1" ht="18" customHeight="1">
      <c r="A260" s="12" t="s">
        <v>211</v>
      </c>
      <c r="B260" s="12" t="s">
        <v>214</v>
      </c>
      <c r="C260" s="12" t="s">
        <v>237</v>
      </c>
      <c r="D260" s="12" t="s">
        <v>238</v>
      </c>
      <c r="E260" s="32">
        <v>161073</v>
      </c>
      <c r="F260" s="32">
        <v>718296</v>
      </c>
      <c r="G260" s="32">
        <v>2748</v>
      </c>
    </row>
    <row r="261" spans="1:7" s="1" customFormat="1" ht="18" customHeight="1">
      <c r="A261" s="12" t="s">
        <v>211</v>
      </c>
      <c r="B261" s="12" t="s">
        <v>214</v>
      </c>
      <c r="C261" s="12" t="s">
        <v>206</v>
      </c>
      <c r="D261" s="12" t="s">
        <v>207</v>
      </c>
      <c r="E261" s="32">
        <v>245258</v>
      </c>
      <c r="F261" s="32">
        <v>267276</v>
      </c>
      <c r="G261" s="32">
        <v>3182</v>
      </c>
    </row>
    <row r="262" spans="1:7" s="1" customFormat="1" ht="18" customHeight="1">
      <c r="A262" s="12" t="s">
        <v>211</v>
      </c>
      <c r="B262" s="12" t="s">
        <v>214</v>
      </c>
      <c r="C262" s="12" t="s">
        <v>206</v>
      </c>
      <c r="D262" s="12" t="s">
        <v>239</v>
      </c>
      <c r="E262" s="32">
        <v>2480</v>
      </c>
      <c r="F262" s="32">
        <v>0</v>
      </c>
      <c r="G262" s="32">
        <v>0</v>
      </c>
    </row>
    <row r="263" spans="1:7" s="1" customFormat="1" ht="18" customHeight="1">
      <c r="A263" s="12" t="s">
        <v>211</v>
      </c>
      <c r="B263" s="12" t="s">
        <v>214</v>
      </c>
      <c r="C263" s="12" t="s">
        <v>206</v>
      </c>
      <c r="D263" s="12" t="s">
        <v>240</v>
      </c>
      <c r="E263" s="32">
        <v>645</v>
      </c>
      <c r="F263" s="32">
        <v>0</v>
      </c>
      <c r="G263" s="32">
        <v>0</v>
      </c>
    </row>
    <row r="264" spans="1:7" s="1" customFormat="1" ht="18" customHeight="1">
      <c r="A264" s="12" t="s">
        <v>211</v>
      </c>
      <c r="B264" s="12" t="s">
        <v>214</v>
      </c>
      <c r="C264" s="12" t="s">
        <v>206</v>
      </c>
      <c r="D264" s="12" t="s">
        <v>293</v>
      </c>
      <c r="E264" s="32">
        <v>4</v>
      </c>
      <c r="F264" s="32">
        <v>0</v>
      </c>
      <c r="G264" s="32">
        <v>0</v>
      </c>
    </row>
    <row r="265" spans="1:7" s="1" customFormat="1" ht="18" customHeight="1">
      <c r="A265" s="12" t="s">
        <v>211</v>
      </c>
      <c r="B265" s="12" t="s">
        <v>214</v>
      </c>
      <c r="C265" s="12" t="s">
        <v>206</v>
      </c>
      <c r="D265" s="12" t="s">
        <v>241</v>
      </c>
      <c r="E265" s="32">
        <v>202176</v>
      </c>
      <c r="F265" s="32">
        <v>617904</v>
      </c>
      <c r="G265" s="32">
        <v>1969</v>
      </c>
    </row>
    <row r="266" spans="1:7" s="1" customFormat="1" ht="18" customHeight="1">
      <c r="A266" s="12" t="s">
        <v>211</v>
      </c>
      <c r="B266" s="12" t="s">
        <v>214</v>
      </c>
      <c r="C266" s="12" t="s">
        <v>206</v>
      </c>
      <c r="D266" s="12" t="s">
        <v>208</v>
      </c>
      <c r="E266" s="32">
        <v>945301</v>
      </c>
      <c r="F266" s="32">
        <v>2507623</v>
      </c>
      <c r="G266" s="32">
        <v>3268676</v>
      </c>
    </row>
    <row r="267" spans="1:7" s="1" customFormat="1" ht="18" customHeight="1">
      <c r="A267" s="12" t="s">
        <v>211</v>
      </c>
      <c r="B267" s="12" t="s">
        <v>215</v>
      </c>
      <c r="C267" s="12" t="s">
        <v>211</v>
      </c>
      <c r="D267" s="12" t="s">
        <v>214</v>
      </c>
      <c r="E267" s="32">
        <v>1821</v>
      </c>
      <c r="F267" s="32">
        <v>54266</v>
      </c>
      <c r="G267" s="32">
        <v>0</v>
      </c>
    </row>
    <row r="268" spans="1:7" s="1" customFormat="1" ht="18" customHeight="1">
      <c r="A268" s="12" t="s">
        <v>211</v>
      </c>
      <c r="B268" s="12" t="s">
        <v>215</v>
      </c>
      <c r="C268" s="12" t="s">
        <v>202</v>
      </c>
      <c r="D268" s="12" t="s">
        <v>203</v>
      </c>
      <c r="E268" s="32">
        <v>174</v>
      </c>
      <c r="F268" s="32">
        <v>0</v>
      </c>
      <c r="G268" s="32">
        <v>0</v>
      </c>
    </row>
    <row r="269" spans="1:7" s="1" customFormat="1" ht="18" customHeight="1">
      <c r="A269" s="12" t="s">
        <v>211</v>
      </c>
      <c r="B269" s="12" t="s">
        <v>215</v>
      </c>
      <c r="C269" s="12" t="s">
        <v>204</v>
      </c>
      <c r="D269" s="12" t="s">
        <v>205</v>
      </c>
      <c r="E269" s="32">
        <v>184</v>
      </c>
      <c r="F269" s="32">
        <v>0</v>
      </c>
      <c r="G269" s="32">
        <v>0</v>
      </c>
    </row>
    <row r="270" spans="1:7" s="1" customFormat="1" ht="18" customHeight="1">
      <c r="A270" s="12" t="s">
        <v>211</v>
      </c>
      <c r="B270" s="12" t="s">
        <v>215</v>
      </c>
      <c r="C270" s="12" t="s">
        <v>206</v>
      </c>
      <c r="D270" s="12" t="s">
        <v>241</v>
      </c>
      <c r="E270" s="32">
        <v>4821</v>
      </c>
      <c r="F270" s="32">
        <v>6117</v>
      </c>
      <c r="G270" s="32">
        <v>14</v>
      </c>
    </row>
    <row r="271" spans="1:7" s="1" customFormat="1" ht="18" customHeight="1">
      <c r="A271" s="12" t="s">
        <v>211</v>
      </c>
      <c r="B271" s="12" t="s">
        <v>215</v>
      </c>
      <c r="C271" s="12" t="s">
        <v>206</v>
      </c>
      <c r="D271" s="12" t="s">
        <v>208</v>
      </c>
      <c r="E271" s="32">
        <v>7376</v>
      </c>
      <c r="F271" s="32">
        <v>0</v>
      </c>
      <c r="G271" s="32">
        <v>0</v>
      </c>
    </row>
    <row r="272" spans="1:7" s="1" customFormat="1" ht="18" customHeight="1">
      <c r="A272" s="12" t="s">
        <v>211</v>
      </c>
      <c r="B272" s="12" t="s">
        <v>278</v>
      </c>
      <c r="C272" s="12" t="s">
        <v>211</v>
      </c>
      <c r="D272" s="12" t="s">
        <v>274</v>
      </c>
      <c r="E272" s="32">
        <v>105</v>
      </c>
      <c r="F272" s="32">
        <v>0</v>
      </c>
      <c r="G272" s="32">
        <v>0</v>
      </c>
    </row>
    <row r="273" spans="1:7" s="1" customFormat="1" ht="18" customHeight="1">
      <c r="A273" s="12" t="s">
        <v>211</v>
      </c>
      <c r="B273" s="12" t="s">
        <v>278</v>
      </c>
      <c r="C273" s="12" t="s">
        <v>211</v>
      </c>
      <c r="D273" s="12" t="s">
        <v>214</v>
      </c>
      <c r="E273" s="32">
        <v>24086</v>
      </c>
      <c r="F273" s="32">
        <v>5981</v>
      </c>
      <c r="G273" s="32">
        <v>0</v>
      </c>
    </row>
    <row r="274" spans="1:7" s="1" customFormat="1" ht="18" customHeight="1">
      <c r="A274" s="12" t="s">
        <v>211</v>
      </c>
      <c r="B274" s="12" t="s">
        <v>278</v>
      </c>
      <c r="C274" s="12" t="s">
        <v>189</v>
      </c>
      <c r="D274" s="12" t="s">
        <v>190</v>
      </c>
      <c r="E274" s="32">
        <v>338</v>
      </c>
      <c r="F274" s="32">
        <v>0</v>
      </c>
      <c r="G274" s="32">
        <v>0</v>
      </c>
    </row>
    <row r="275" spans="1:7" s="1" customFormat="1" ht="18" customHeight="1">
      <c r="A275" s="12" t="s">
        <v>211</v>
      </c>
      <c r="B275" s="12" t="s">
        <v>278</v>
      </c>
      <c r="C275" s="12" t="s">
        <v>202</v>
      </c>
      <c r="D275" s="12" t="s">
        <v>281</v>
      </c>
      <c r="E275" s="32">
        <v>8341</v>
      </c>
      <c r="F275" s="32">
        <v>1302</v>
      </c>
      <c r="G275" s="32">
        <v>0</v>
      </c>
    </row>
    <row r="276" spans="1:7" s="1" customFormat="1" ht="18" customHeight="1">
      <c r="A276" s="12" t="s">
        <v>211</v>
      </c>
      <c r="B276" s="12" t="s">
        <v>278</v>
      </c>
      <c r="C276" s="12" t="s">
        <v>206</v>
      </c>
      <c r="D276" s="12" t="s">
        <v>239</v>
      </c>
      <c r="E276" s="32">
        <v>101</v>
      </c>
      <c r="F276" s="32">
        <v>0</v>
      </c>
      <c r="G276" s="32">
        <v>0</v>
      </c>
    </row>
    <row r="277" spans="1:7" s="1" customFormat="1" ht="18" customHeight="1">
      <c r="A277" s="12" t="s">
        <v>211</v>
      </c>
      <c r="B277" s="12" t="s">
        <v>278</v>
      </c>
      <c r="C277" s="12" t="s">
        <v>206</v>
      </c>
      <c r="D277" s="12" t="s">
        <v>240</v>
      </c>
      <c r="E277" s="32">
        <v>6</v>
      </c>
      <c r="F277" s="32">
        <v>0</v>
      </c>
      <c r="G277" s="32">
        <v>0</v>
      </c>
    </row>
    <row r="278" spans="1:7" s="1" customFormat="1" ht="18" customHeight="1">
      <c r="A278" s="12" t="s">
        <v>211</v>
      </c>
      <c r="B278" s="12" t="s">
        <v>278</v>
      </c>
      <c r="C278" s="12" t="s">
        <v>206</v>
      </c>
      <c r="D278" s="12" t="s">
        <v>208</v>
      </c>
      <c r="E278" s="32">
        <v>4197</v>
      </c>
      <c r="F278" s="32">
        <v>0</v>
      </c>
      <c r="G278" s="32">
        <v>0</v>
      </c>
    </row>
    <row r="279" spans="1:7" s="1" customFormat="1" ht="18" customHeight="1">
      <c r="A279" s="12" t="s">
        <v>187</v>
      </c>
      <c r="B279" s="12" t="s">
        <v>188</v>
      </c>
      <c r="C279" s="12" t="s">
        <v>182</v>
      </c>
      <c r="D279" s="12" t="s">
        <v>183</v>
      </c>
      <c r="E279" s="32">
        <v>534</v>
      </c>
      <c r="F279" s="32">
        <v>297718</v>
      </c>
      <c r="G279" s="32">
        <v>2235</v>
      </c>
    </row>
    <row r="280" spans="1:7" s="1" customFormat="1" ht="18" customHeight="1">
      <c r="A280" s="12" t="s">
        <v>187</v>
      </c>
      <c r="B280" s="12" t="s">
        <v>188</v>
      </c>
      <c r="C280" s="12" t="s">
        <v>182</v>
      </c>
      <c r="D280" s="12" t="s">
        <v>184</v>
      </c>
      <c r="E280" s="32">
        <v>1857</v>
      </c>
      <c r="F280" s="32">
        <v>470763</v>
      </c>
      <c r="G280" s="32">
        <v>4317</v>
      </c>
    </row>
    <row r="281" spans="1:7" s="1" customFormat="1" ht="18" customHeight="1">
      <c r="A281" s="12" t="s">
        <v>187</v>
      </c>
      <c r="B281" s="12" t="s">
        <v>188</v>
      </c>
      <c r="C281" s="12" t="s">
        <v>209</v>
      </c>
      <c r="D281" s="12" t="s">
        <v>210</v>
      </c>
      <c r="E281" s="32">
        <v>1273</v>
      </c>
      <c r="F281" s="32">
        <v>0</v>
      </c>
      <c r="G281" s="32">
        <v>0</v>
      </c>
    </row>
    <row r="282" spans="1:7" s="1" customFormat="1" ht="18" customHeight="1">
      <c r="A282" s="12" t="s">
        <v>187</v>
      </c>
      <c r="B282" s="12" t="s">
        <v>188</v>
      </c>
      <c r="C282" s="12" t="s">
        <v>185</v>
      </c>
      <c r="D282" s="12" t="s">
        <v>186</v>
      </c>
      <c r="E282" s="32">
        <v>103676</v>
      </c>
      <c r="F282" s="32">
        <v>3072382</v>
      </c>
      <c r="G282" s="32">
        <v>14458</v>
      </c>
    </row>
    <row r="283" spans="1:7" s="1" customFormat="1" ht="18" customHeight="1">
      <c r="A283" s="12" t="s">
        <v>187</v>
      </c>
      <c r="B283" s="12" t="s">
        <v>188</v>
      </c>
      <c r="C283" s="12" t="s">
        <v>211</v>
      </c>
      <c r="D283" s="12" t="s">
        <v>214</v>
      </c>
      <c r="E283" s="32">
        <v>162173</v>
      </c>
      <c r="F283" s="32">
        <v>2159925</v>
      </c>
      <c r="G283" s="32">
        <v>691662</v>
      </c>
    </row>
    <row r="284" spans="1:7" s="1" customFormat="1" ht="18" customHeight="1">
      <c r="A284" s="12" t="s">
        <v>187</v>
      </c>
      <c r="B284" s="12" t="s">
        <v>188</v>
      </c>
      <c r="C284" s="12" t="s">
        <v>187</v>
      </c>
      <c r="D284" s="12" t="s">
        <v>287</v>
      </c>
      <c r="E284" s="32">
        <v>50950</v>
      </c>
      <c r="F284" s="32">
        <v>253365</v>
      </c>
      <c r="G284" s="32">
        <v>0</v>
      </c>
    </row>
    <row r="285" spans="1:7" s="1" customFormat="1" ht="18" customHeight="1">
      <c r="A285" s="12" t="s">
        <v>187</v>
      </c>
      <c r="B285" s="12" t="s">
        <v>188</v>
      </c>
      <c r="C285" s="12" t="s">
        <v>189</v>
      </c>
      <c r="D285" s="12" t="s">
        <v>190</v>
      </c>
      <c r="E285" s="32">
        <v>339725</v>
      </c>
      <c r="F285" s="32">
        <v>1387697</v>
      </c>
      <c r="G285" s="32">
        <v>26808</v>
      </c>
    </row>
    <row r="286" spans="1:7" s="1" customFormat="1" ht="18" customHeight="1">
      <c r="A286" s="12" t="s">
        <v>187</v>
      </c>
      <c r="B286" s="12" t="s">
        <v>188</v>
      </c>
      <c r="C286" s="12" t="s">
        <v>216</v>
      </c>
      <c r="D286" s="12" t="s">
        <v>217</v>
      </c>
      <c r="E286" s="32">
        <v>2029</v>
      </c>
      <c r="F286" s="32">
        <v>8723</v>
      </c>
      <c r="G286" s="32">
        <v>0</v>
      </c>
    </row>
    <row r="287" spans="1:7" s="1" customFormat="1" ht="18" customHeight="1">
      <c r="A287" s="12" t="s">
        <v>187</v>
      </c>
      <c r="B287" s="12" t="s">
        <v>188</v>
      </c>
      <c r="C287" s="12" t="s">
        <v>200</v>
      </c>
      <c r="D287" s="12" t="s">
        <v>201</v>
      </c>
      <c r="E287" s="32">
        <v>1545</v>
      </c>
      <c r="F287" s="32">
        <v>0</v>
      </c>
      <c r="G287" s="32">
        <v>0</v>
      </c>
    </row>
    <row r="288" spans="1:7" s="1" customFormat="1" ht="18" customHeight="1">
      <c r="A288" s="12" t="s">
        <v>187</v>
      </c>
      <c r="B288" s="12" t="s">
        <v>188</v>
      </c>
      <c r="C288" s="12" t="s">
        <v>218</v>
      </c>
      <c r="D288" s="12" t="s">
        <v>219</v>
      </c>
      <c r="E288" s="32">
        <v>122726</v>
      </c>
      <c r="F288" s="32">
        <v>1138948</v>
      </c>
      <c r="G288" s="32">
        <v>30489</v>
      </c>
    </row>
    <row r="289" spans="1:7" s="1" customFormat="1" ht="18" customHeight="1">
      <c r="A289" s="12" t="s">
        <v>187</v>
      </c>
      <c r="B289" s="12" t="s">
        <v>188</v>
      </c>
      <c r="C289" s="12" t="s">
        <v>202</v>
      </c>
      <c r="D289" s="12" t="s">
        <v>203</v>
      </c>
      <c r="E289" s="32">
        <v>43256</v>
      </c>
      <c r="F289" s="32">
        <v>631676</v>
      </c>
      <c r="G289" s="32">
        <v>980</v>
      </c>
    </row>
    <row r="290" spans="1:7" s="1" customFormat="1" ht="18" customHeight="1">
      <c r="A290" s="12" t="s">
        <v>187</v>
      </c>
      <c r="B290" s="12" t="s">
        <v>188</v>
      </c>
      <c r="C290" s="12" t="s">
        <v>193</v>
      </c>
      <c r="D290" s="12" t="s">
        <v>194</v>
      </c>
      <c r="E290" s="32">
        <v>836</v>
      </c>
      <c r="F290" s="32">
        <v>0</v>
      </c>
      <c r="G290" s="32">
        <v>0</v>
      </c>
    </row>
    <row r="291" spans="1:7" s="1" customFormat="1" ht="18" customHeight="1">
      <c r="A291" s="12" t="s">
        <v>187</v>
      </c>
      <c r="B291" s="12" t="s">
        <v>188</v>
      </c>
      <c r="C291" s="12" t="s">
        <v>195</v>
      </c>
      <c r="D291" s="12" t="s">
        <v>196</v>
      </c>
      <c r="E291" s="32">
        <v>130835</v>
      </c>
      <c r="F291" s="32">
        <v>2478321</v>
      </c>
      <c r="G291" s="32">
        <v>30374</v>
      </c>
    </row>
    <row r="292" spans="1:7" s="1" customFormat="1" ht="18" customHeight="1">
      <c r="A292" s="12" t="s">
        <v>187</v>
      </c>
      <c r="B292" s="12" t="s">
        <v>188</v>
      </c>
      <c r="C292" s="12" t="s">
        <v>195</v>
      </c>
      <c r="D292" s="12" t="s">
        <v>221</v>
      </c>
      <c r="E292" s="32">
        <v>3372</v>
      </c>
      <c r="F292" s="32">
        <v>392333</v>
      </c>
      <c r="G292" s="32">
        <v>6129</v>
      </c>
    </row>
    <row r="293" spans="1:7" s="1" customFormat="1" ht="18" customHeight="1">
      <c r="A293" s="12" t="s">
        <v>187</v>
      </c>
      <c r="B293" s="12" t="s">
        <v>188</v>
      </c>
      <c r="C293" s="12" t="s">
        <v>288</v>
      </c>
      <c r="D293" s="12" t="s">
        <v>289</v>
      </c>
      <c r="E293" s="32">
        <v>3</v>
      </c>
      <c r="F293" s="32">
        <v>551</v>
      </c>
      <c r="G293" s="32">
        <v>0</v>
      </c>
    </row>
    <row r="294" spans="1:7" s="1" customFormat="1" ht="18" customHeight="1">
      <c r="A294" s="12" t="s">
        <v>187</v>
      </c>
      <c r="B294" s="12" t="s">
        <v>188</v>
      </c>
      <c r="C294" s="12" t="s">
        <v>222</v>
      </c>
      <c r="D294" s="12" t="s">
        <v>225</v>
      </c>
      <c r="E294" s="32">
        <v>235250</v>
      </c>
      <c r="F294" s="32">
        <v>2172691</v>
      </c>
      <c r="G294" s="32">
        <v>21164</v>
      </c>
    </row>
    <row r="295" spans="1:7" s="1" customFormat="1" ht="18" customHeight="1">
      <c r="A295" s="12" t="s">
        <v>187</v>
      </c>
      <c r="B295" s="12" t="s">
        <v>188</v>
      </c>
      <c r="C295" s="12" t="s">
        <v>291</v>
      </c>
      <c r="D295" s="12" t="s">
        <v>292</v>
      </c>
      <c r="E295" s="32">
        <v>131163</v>
      </c>
      <c r="F295" s="32">
        <v>1080199</v>
      </c>
      <c r="G295" s="32">
        <v>44373</v>
      </c>
    </row>
    <row r="296" spans="1:7" s="1" customFormat="1" ht="18" customHeight="1">
      <c r="A296" s="12" t="s">
        <v>187</v>
      </c>
      <c r="B296" s="12" t="s">
        <v>188</v>
      </c>
      <c r="C296" s="12" t="s">
        <v>226</v>
      </c>
      <c r="D296" s="12" t="s">
        <v>227</v>
      </c>
      <c r="E296" s="32">
        <v>7612</v>
      </c>
      <c r="F296" s="32">
        <v>88373</v>
      </c>
      <c r="G296" s="32">
        <v>105</v>
      </c>
    </row>
    <row r="297" spans="1:7" s="1" customFormat="1" ht="18" customHeight="1">
      <c r="A297" s="12" t="s">
        <v>187</v>
      </c>
      <c r="B297" s="12" t="s">
        <v>188</v>
      </c>
      <c r="C297" s="12" t="s">
        <v>226</v>
      </c>
      <c r="D297" s="12" t="s">
        <v>229</v>
      </c>
      <c r="E297" s="32">
        <v>251</v>
      </c>
      <c r="F297" s="32">
        <v>0</v>
      </c>
      <c r="G297" s="32">
        <v>0</v>
      </c>
    </row>
    <row r="298" spans="1:7" s="1" customFormat="1" ht="18" customHeight="1">
      <c r="A298" s="12" t="s">
        <v>187</v>
      </c>
      <c r="B298" s="12" t="s">
        <v>188</v>
      </c>
      <c r="C298" s="12" t="s">
        <v>204</v>
      </c>
      <c r="D298" s="12" t="s">
        <v>205</v>
      </c>
      <c r="E298" s="32">
        <v>260645</v>
      </c>
      <c r="F298" s="32">
        <v>1735291</v>
      </c>
      <c r="G298" s="32">
        <v>27069</v>
      </c>
    </row>
    <row r="299" spans="1:7" s="1" customFormat="1" ht="18" customHeight="1">
      <c r="A299" s="12" t="s">
        <v>187</v>
      </c>
      <c r="B299" s="12" t="s">
        <v>188</v>
      </c>
      <c r="C299" s="12" t="s">
        <v>231</v>
      </c>
      <c r="D299" s="12" t="s">
        <v>232</v>
      </c>
      <c r="E299" s="32">
        <v>136719</v>
      </c>
      <c r="F299" s="32">
        <v>666412</v>
      </c>
      <c r="G299" s="32">
        <v>5819</v>
      </c>
    </row>
    <row r="300" spans="1:7" s="1" customFormat="1" ht="18" customHeight="1">
      <c r="A300" s="12" t="s">
        <v>187</v>
      </c>
      <c r="B300" s="12" t="s">
        <v>188</v>
      </c>
      <c r="C300" s="12" t="s">
        <v>197</v>
      </c>
      <c r="D300" s="12" t="s">
        <v>199</v>
      </c>
      <c r="E300" s="32">
        <v>3685</v>
      </c>
      <c r="F300" s="32">
        <v>548588</v>
      </c>
      <c r="G300" s="32">
        <v>4908</v>
      </c>
    </row>
    <row r="301" spans="1:7" s="1" customFormat="1" ht="18" customHeight="1">
      <c r="A301" s="12" t="s">
        <v>187</v>
      </c>
      <c r="B301" s="12" t="s">
        <v>188</v>
      </c>
      <c r="C301" s="12" t="s">
        <v>267</v>
      </c>
      <c r="D301" s="12" t="s">
        <v>268</v>
      </c>
      <c r="E301" s="32">
        <v>66</v>
      </c>
      <c r="F301" s="32">
        <v>0</v>
      </c>
      <c r="G301" s="32">
        <v>0</v>
      </c>
    </row>
    <row r="302" spans="1:7" s="1" customFormat="1" ht="18" customHeight="1">
      <c r="A302" s="12" t="s">
        <v>187</v>
      </c>
      <c r="B302" s="12" t="s">
        <v>188</v>
      </c>
      <c r="C302" s="12" t="s">
        <v>233</v>
      </c>
      <c r="D302" s="12" t="s">
        <v>234</v>
      </c>
      <c r="E302" s="32">
        <v>13028</v>
      </c>
      <c r="F302" s="32">
        <v>56398</v>
      </c>
      <c r="G302" s="32">
        <v>1534</v>
      </c>
    </row>
    <row r="303" spans="1:7" s="1" customFormat="1" ht="18" customHeight="1">
      <c r="A303" s="12" t="s">
        <v>187</v>
      </c>
      <c r="B303" s="12" t="s">
        <v>188</v>
      </c>
      <c r="C303" s="12" t="s">
        <v>235</v>
      </c>
      <c r="D303" s="12" t="s">
        <v>236</v>
      </c>
      <c r="E303" s="32">
        <v>67</v>
      </c>
      <c r="F303" s="32">
        <v>0</v>
      </c>
      <c r="G303" s="32">
        <v>0</v>
      </c>
    </row>
    <row r="304" spans="1:7" s="1" customFormat="1" ht="18" customHeight="1">
      <c r="A304" s="12" t="s">
        <v>187</v>
      </c>
      <c r="B304" s="12" t="s">
        <v>188</v>
      </c>
      <c r="C304" s="12" t="s">
        <v>237</v>
      </c>
      <c r="D304" s="12" t="s">
        <v>238</v>
      </c>
      <c r="E304" s="32">
        <v>5072</v>
      </c>
      <c r="F304" s="32">
        <v>2444</v>
      </c>
      <c r="G304" s="32">
        <v>0</v>
      </c>
    </row>
    <row r="305" spans="1:7" s="1" customFormat="1" ht="18" customHeight="1">
      <c r="A305" s="12" t="s">
        <v>187</v>
      </c>
      <c r="B305" s="12" t="s">
        <v>188</v>
      </c>
      <c r="C305" s="12" t="s">
        <v>206</v>
      </c>
      <c r="D305" s="12" t="s">
        <v>207</v>
      </c>
      <c r="E305" s="32">
        <v>97971</v>
      </c>
      <c r="F305" s="32">
        <v>184543</v>
      </c>
      <c r="G305" s="32">
        <v>473</v>
      </c>
    </row>
    <row r="306" spans="1:7" s="1" customFormat="1" ht="18" customHeight="1">
      <c r="A306" s="12" t="s">
        <v>187</v>
      </c>
      <c r="B306" s="12" t="s">
        <v>188</v>
      </c>
      <c r="C306" s="12" t="s">
        <v>206</v>
      </c>
      <c r="D306" s="12" t="s">
        <v>239</v>
      </c>
      <c r="E306" s="32">
        <v>82</v>
      </c>
      <c r="F306" s="32">
        <v>0</v>
      </c>
      <c r="G306" s="32">
        <v>0</v>
      </c>
    </row>
    <row r="307" spans="1:7" s="1" customFormat="1" ht="18" customHeight="1">
      <c r="A307" s="12" t="s">
        <v>187</v>
      </c>
      <c r="B307" s="12" t="s">
        <v>188</v>
      </c>
      <c r="C307" s="12" t="s">
        <v>206</v>
      </c>
      <c r="D307" s="12" t="s">
        <v>240</v>
      </c>
      <c r="E307" s="32">
        <v>115</v>
      </c>
      <c r="F307" s="32">
        <v>0</v>
      </c>
      <c r="G307" s="32">
        <v>0</v>
      </c>
    </row>
    <row r="308" spans="1:7" s="1" customFormat="1" ht="18" customHeight="1">
      <c r="A308" s="12" t="s">
        <v>187</v>
      </c>
      <c r="B308" s="12" t="s">
        <v>188</v>
      </c>
      <c r="C308" s="12" t="s">
        <v>206</v>
      </c>
      <c r="D308" s="12" t="s">
        <v>241</v>
      </c>
      <c r="E308" s="32">
        <v>19375</v>
      </c>
      <c r="F308" s="32">
        <v>476772</v>
      </c>
      <c r="G308" s="32">
        <v>758</v>
      </c>
    </row>
    <row r="309" spans="1:7" s="1" customFormat="1" ht="18" customHeight="1">
      <c r="A309" s="12" t="s">
        <v>187</v>
      </c>
      <c r="B309" s="12" t="s">
        <v>188</v>
      </c>
      <c r="C309" s="12" t="s">
        <v>206</v>
      </c>
      <c r="D309" s="12" t="s">
        <v>208</v>
      </c>
      <c r="E309" s="32">
        <v>548608</v>
      </c>
      <c r="F309" s="32">
        <v>9040660</v>
      </c>
      <c r="G309" s="32">
        <v>277672</v>
      </c>
    </row>
    <row r="310" spans="1:7" s="1" customFormat="1" ht="18" customHeight="1">
      <c r="A310" s="12" t="s">
        <v>187</v>
      </c>
      <c r="B310" s="12" t="s">
        <v>287</v>
      </c>
      <c r="C310" s="12" t="s">
        <v>211</v>
      </c>
      <c r="D310" s="12" t="s">
        <v>214</v>
      </c>
      <c r="E310" s="32">
        <v>96</v>
      </c>
      <c r="F310" s="32">
        <v>0</v>
      </c>
      <c r="G310" s="32">
        <v>0</v>
      </c>
    </row>
    <row r="311" spans="1:7" s="1" customFormat="1" ht="18" customHeight="1">
      <c r="A311" s="12" t="s">
        <v>187</v>
      </c>
      <c r="B311" s="12" t="s">
        <v>287</v>
      </c>
      <c r="C311" s="12" t="s">
        <v>187</v>
      </c>
      <c r="D311" s="12" t="s">
        <v>188</v>
      </c>
      <c r="E311" s="32">
        <v>52403</v>
      </c>
      <c r="F311" s="32">
        <v>193632</v>
      </c>
      <c r="G311" s="32">
        <v>0</v>
      </c>
    </row>
    <row r="312" spans="1:7" s="1" customFormat="1" ht="18" customHeight="1">
      <c r="A312" s="12" t="s">
        <v>187</v>
      </c>
      <c r="B312" s="12" t="s">
        <v>287</v>
      </c>
      <c r="C312" s="12" t="s">
        <v>189</v>
      </c>
      <c r="D312" s="12" t="s">
        <v>190</v>
      </c>
      <c r="E312" s="32">
        <v>26606</v>
      </c>
      <c r="F312" s="32">
        <v>140988</v>
      </c>
      <c r="G312" s="32">
        <v>0</v>
      </c>
    </row>
    <row r="313" spans="1:7" s="1" customFormat="1" ht="18" customHeight="1">
      <c r="A313" s="12" t="s">
        <v>187</v>
      </c>
      <c r="B313" s="12" t="s">
        <v>287</v>
      </c>
      <c r="C313" s="12" t="s">
        <v>222</v>
      </c>
      <c r="D313" s="12" t="s">
        <v>290</v>
      </c>
      <c r="E313" s="32">
        <v>157</v>
      </c>
      <c r="F313" s="32">
        <v>656</v>
      </c>
      <c r="G313" s="32">
        <v>0</v>
      </c>
    </row>
    <row r="314" spans="1:7" s="1" customFormat="1" ht="18" customHeight="1">
      <c r="A314" s="12" t="s">
        <v>187</v>
      </c>
      <c r="B314" s="12" t="s">
        <v>287</v>
      </c>
      <c r="C314" s="12" t="s">
        <v>222</v>
      </c>
      <c r="D314" s="12" t="s">
        <v>225</v>
      </c>
      <c r="E314" s="32">
        <v>27048</v>
      </c>
      <c r="F314" s="32">
        <v>42248</v>
      </c>
      <c r="G314" s="32">
        <v>0</v>
      </c>
    </row>
    <row r="315" spans="1:7" s="1" customFormat="1" ht="18" customHeight="1">
      <c r="A315" s="12" t="s">
        <v>187</v>
      </c>
      <c r="B315" s="12" t="s">
        <v>287</v>
      </c>
      <c r="C315" s="12" t="s">
        <v>204</v>
      </c>
      <c r="D315" s="12" t="s">
        <v>205</v>
      </c>
      <c r="E315" s="32">
        <v>4202</v>
      </c>
      <c r="F315" s="32">
        <v>106281</v>
      </c>
      <c r="G315" s="32">
        <v>0</v>
      </c>
    </row>
    <row r="316" spans="1:7" s="1" customFormat="1" ht="18" customHeight="1">
      <c r="A316" s="12" t="s">
        <v>187</v>
      </c>
      <c r="B316" s="12" t="s">
        <v>287</v>
      </c>
      <c r="C316" s="12" t="s">
        <v>233</v>
      </c>
      <c r="D316" s="12" t="s">
        <v>234</v>
      </c>
      <c r="E316" s="32">
        <v>160</v>
      </c>
      <c r="F316" s="32">
        <v>3531</v>
      </c>
      <c r="G316" s="32">
        <v>0</v>
      </c>
    </row>
    <row r="317" spans="1:7" s="1" customFormat="1" ht="18" customHeight="1">
      <c r="A317" s="12" t="s">
        <v>187</v>
      </c>
      <c r="B317" s="12" t="s">
        <v>287</v>
      </c>
      <c r="C317" s="12" t="s">
        <v>206</v>
      </c>
      <c r="D317" s="12" t="s">
        <v>208</v>
      </c>
      <c r="E317" s="32">
        <v>5699</v>
      </c>
      <c r="F317" s="32">
        <v>28218</v>
      </c>
      <c r="G317" s="32">
        <v>0</v>
      </c>
    </row>
    <row r="318" spans="1:7" s="1" customFormat="1" ht="18" customHeight="1">
      <c r="A318" s="12" t="s">
        <v>189</v>
      </c>
      <c r="B318" s="12" t="s">
        <v>190</v>
      </c>
      <c r="C318" s="12" t="s">
        <v>182</v>
      </c>
      <c r="D318" s="12" t="s">
        <v>183</v>
      </c>
      <c r="E318" s="32">
        <v>247</v>
      </c>
      <c r="F318" s="32">
        <v>11229</v>
      </c>
      <c r="G318" s="32">
        <v>0</v>
      </c>
    </row>
    <row r="319" spans="1:7" s="1" customFormat="1" ht="18" customHeight="1">
      <c r="A319" s="12" t="s">
        <v>189</v>
      </c>
      <c r="B319" s="12" t="s">
        <v>190</v>
      </c>
      <c r="C319" s="12" t="s">
        <v>182</v>
      </c>
      <c r="D319" s="12" t="s">
        <v>184</v>
      </c>
      <c r="E319" s="32">
        <v>84623</v>
      </c>
      <c r="F319" s="32">
        <v>811070</v>
      </c>
      <c r="G319" s="32">
        <v>22491</v>
      </c>
    </row>
    <row r="320" spans="1:7" s="1" customFormat="1" ht="18" customHeight="1">
      <c r="A320" s="12" t="s">
        <v>189</v>
      </c>
      <c r="B320" s="12" t="s">
        <v>190</v>
      </c>
      <c r="C320" s="12" t="s">
        <v>209</v>
      </c>
      <c r="D320" s="12" t="s">
        <v>210</v>
      </c>
      <c r="E320" s="32">
        <v>107450</v>
      </c>
      <c r="F320" s="32">
        <v>257519</v>
      </c>
      <c r="G320" s="32">
        <v>223</v>
      </c>
    </row>
    <row r="321" spans="1:7" s="1" customFormat="1" ht="18" customHeight="1">
      <c r="A321" s="12" t="s">
        <v>189</v>
      </c>
      <c r="B321" s="12" t="s">
        <v>190</v>
      </c>
      <c r="C321" s="12" t="s">
        <v>185</v>
      </c>
      <c r="D321" s="12" t="s">
        <v>186</v>
      </c>
      <c r="E321" s="32">
        <v>266568</v>
      </c>
      <c r="F321" s="32">
        <v>5638302</v>
      </c>
      <c r="G321" s="32">
        <v>3388983</v>
      </c>
    </row>
    <row r="322" spans="1:7" s="1" customFormat="1" ht="18" customHeight="1">
      <c r="A322" s="12" t="s">
        <v>189</v>
      </c>
      <c r="B322" s="12" t="s">
        <v>190</v>
      </c>
      <c r="C322" s="12" t="s">
        <v>259</v>
      </c>
      <c r="D322" s="12" t="s">
        <v>260</v>
      </c>
      <c r="E322" s="32">
        <v>31704</v>
      </c>
      <c r="F322" s="32">
        <v>1135866</v>
      </c>
      <c r="G322" s="32">
        <v>7282</v>
      </c>
    </row>
    <row r="323" spans="1:7" s="1" customFormat="1" ht="18" customHeight="1">
      <c r="A323" s="12" t="s">
        <v>189</v>
      </c>
      <c r="B323" s="12" t="s">
        <v>190</v>
      </c>
      <c r="C323" s="12" t="s">
        <v>211</v>
      </c>
      <c r="D323" s="12" t="s">
        <v>274</v>
      </c>
      <c r="E323" s="32">
        <v>4835</v>
      </c>
      <c r="F323" s="32">
        <v>5</v>
      </c>
      <c r="G323" s="32">
        <v>0</v>
      </c>
    </row>
    <row r="324" spans="1:7" s="1" customFormat="1" ht="18" customHeight="1">
      <c r="A324" s="12" t="s">
        <v>189</v>
      </c>
      <c r="B324" s="12" t="s">
        <v>190</v>
      </c>
      <c r="C324" s="12" t="s">
        <v>211</v>
      </c>
      <c r="D324" s="12" t="s">
        <v>277</v>
      </c>
      <c r="E324" s="32">
        <v>7</v>
      </c>
      <c r="F324" s="32">
        <v>0</v>
      </c>
      <c r="G324" s="32">
        <v>0</v>
      </c>
    </row>
    <row r="325" spans="1:7" s="1" customFormat="1" ht="18" customHeight="1">
      <c r="A325" s="12" t="s">
        <v>189</v>
      </c>
      <c r="B325" s="12" t="s">
        <v>190</v>
      </c>
      <c r="C325" s="12" t="s">
        <v>211</v>
      </c>
      <c r="D325" s="12" t="s">
        <v>213</v>
      </c>
      <c r="E325" s="32">
        <v>11915</v>
      </c>
      <c r="F325" s="32">
        <v>3</v>
      </c>
      <c r="G325" s="32">
        <v>0</v>
      </c>
    </row>
    <row r="326" spans="1:7" s="1" customFormat="1" ht="18" customHeight="1">
      <c r="A326" s="12" t="s">
        <v>189</v>
      </c>
      <c r="B326" s="12" t="s">
        <v>190</v>
      </c>
      <c r="C326" s="12" t="s">
        <v>211</v>
      </c>
      <c r="D326" s="12" t="s">
        <v>214</v>
      </c>
      <c r="E326" s="32">
        <v>362897</v>
      </c>
      <c r="F326" s="32">
        <v>1938858</v>
      </c>
      <c r="G326" s="32">
        <v>31089</v>
      </c>
    </row>
    <row r="327" spans="1:7" s="1" customFormat="1" ht="18" customHeight="1">
      <c r="A327" s="12" t="s">
        <v>189</v>
      </c>
      <c r="B327" s="12" t="s">
        <v>190</v>
      </c>
      <c r="C327" s="12" t="s">
        <v>211</v>
      </c>
      <c r="D327" s="12" t="s">
        <v>278</v>
      </c>
      <c r="E327" s="32">
        <v>412</v>
      </c>
      <c r="F327" s="32">
        <v>0</v>
      </c>
      <c r="G327" s="32">
        <v>0</v>
      </c>
    </row>
    <row r="328" spans="1:7" s="1" customFormat="1" ht="18" customHeight="1">
      <c r="A328" s="12" t="s">
        <v>189</v>
      </c>
      <c r="B328" s="12" t="s">
        <v>190</v>
      </c>
      <c r="C328" s="12" t="s">
        <v>187</v>
      </c>
      <c r="D328" s="12" t="s">
        <v>188</v>
      </c>
      <c r="E328" s="32">
        <v>338222</v>
      </c>
      <c r="F328" s="32">
        <v>2007661</v>
      </c>
      <c r="G328" s="32">
        <v>44282</v>
      </c>
    </row>
    <row r="329" spans="1:7" s="1" customFormat="1" ht="18" customHeight="1">
      <c r="A329" s="12" t="s">
        <v>189</v>
      </c>
      <c r="B329" s="12" t="s">
        <v>190</v>
      </c>
      <c r="C329" s="12" t="s">
        <v>187</v>
      </c>
      <c r="D329" s="12" t="s">
        <v>287</v>
      </c>
      <c r="E329" s="32">
        <v>27553</v>
      </c>
      <c r="F329" s="32">
        <v>257950</v>
      </c>
      <c r="G329" s="32">
        <v>227</v>
      </c>
    </row>
    <row r="330" spans="1:7" s="1" customFormat="1" ht="18" customHeight="1">
      <c r="A330" s="12" t="s">
        <v>189</v>
      </c>
      <c r="B330" s="12" t="s">
        <v>190</v>
      </c>
      <c r="C330" s="12" t="s">
        <v>216</v>
      </c>
      <c r="D330" s="12" t="s">
        <v>217</v>
      </c>
      <c r="E330" s="32">
        <v>93014</v>
      </c>
      <c r="F330" s="32">
        <v>380154</v>
      </c>
      <c r="G330" s="32">
        <v>501</v>
      </c>
    </row>
    <row r="331" spans="1:7" s="1" customFormat="1" ht="18" customHeight="1">
      <c r="A331" s="12" t="s">
        <v>189</v>
      </c>
      <c r="B331" s="12" t="s">
        <v>190</v>
      </c>
      <c r="C331" s="12" t="s">
        <v>200</v>
      </c>
      <c r="D331" s="12" t="s">
        <v>201</v>
      </c>
      <c r="E331" s="32">
        <v>272350</v>
      </c>
      <c r="F331" s="32">
        <v>825137</v>
      </c>
      <c r="G331" s="32">
        <v>2912</v>
      </c>
    </row>
    <row r="332" spans="1:7" s="1" customFormat="1" ht="18" customHeight="1">
      <c r="A332" s="12" t="s">
        <v>189</v>
      </c>
      <c r="B332" s="12" t="s">
        <v>190</v>
      </c>
      <c r="C332" s="12" t="s">
        <v>200</v>
      </c>
      <c r="D332" s="12" t="s">
        <v>295</v>
      </c>
      <c r="E332" s="32">
        <v>448</v>
      </c>
      <c r="F332" s="32">
        <v>32</v>
      </c>
      <c r="G332" s="32">
        <v>0</v>
      </c>
    </row>
    <row r="333" spans="1:7" s="1" customFormat="1" ht="18" customHeight="1">
      <c r="A333" s="12" t="s">
        <v>189</v>
      </c>
      <c r="B333" s="12" t="s">
        <v>190</v>
      </c>
      <c r="C333" s="12" t="s">
        <v>218</v>
      </c>
      <c r="D333" s="12" t="s">
        <v>296</v>
      </c>
      <c r="E333" s="32">
        <v>94758</v>
      </c>
      <c r="F333" s="32">
        <v>817898</v>
      </c>
      <c r="G333" s="32">
        <v>11004</v>
      </c>
    </row>
    <row r="334" spans="1:7" s="1" customFormat="1" ht="18" customHeight="1">
      <c r="A334" s="12" t="s">
        <v>189</v>
      </c>
      <c r="B334" s="12" t="s">
        <v>190</v>
      </c>
      <c r="C334" s="12" t="s">
        <v>218</v>
      </c>
      <c r="D334" s="12" t="s">
        <v>219</v>
      </c>
      <c r="E334" s="32">
        <v>182988</v>
      </c>
      <c r="F334" s="32">
        <v>1929334</v>
      </c>
      <c r="G334" s="32">
        <v>98514</v>
      </c>
    </row>
    <row r="335" spans="1:7" s="1" customFormat="1" ht="18" customHeight="1">
      <c r="A335" s="12" t="s">
        <v>189</v>
      </c>
      <c r="B335" s="12" t="s">
        <v>190</v>
      </c>
      <c r="C335" s="12" t="s">
        <v>202</v>
      </c>
      <c r="D335" s="12" t="s">
        <v>203</v>
      </c>
      <c r="E335" s="32">
        <v>464194</v>
      </c>
      <c r="F335" s="32">
        <v>1083221</v>
      </c>
      <c r="G335" s="32">
        <v>15326</v>
      </c>
    </row>
    <row r="336" spans="1:7" s="1" customFormat="1" ht="18" customHeight="1">
      <c r="A336" s="12" t="s">
        <v>189</v>
      </c>
      <c r="B336" s="12" t="s">
        <v>190</v>
      </c>
      <c r="C336" s="12" t="s">
        <v>202</v>
      </c>
      <c r="D336" s="12" t="s">
        <v>281</v>
      </c>
      <c r="E336" s="32">
        <v>59</v>
      </c>
      <c r="F336" s="32">
        <v>0</v>
      </c>
      <c r="G336" s="32">
        <v>0</v>
      </c>
    </row>
    <row r="337" spans="1:7" s="1" customFormat="1" ht="18" customHeight="1">
      <c r="A337" s="12" t="s">
        <v>189</v>
      </c>
      <c r="B337" s="12" t="s">
        <v>190</v>
      </c>
      <c r="C337" s="12" t="s">
        <v>202</v>
      </c>
      <c r="D337" s="12" t="s">
        <v>297</v>
      </c>
      <c r="E337" s="32">
        <v>3567</v>
      </c>
      <c r="F337" s="32">
        <v>100</v>
      </c>
      <c r="G337" s="32">
        <v>0</v>
      </c>
    </row>
    <row r="338" spans="1:7" s="1" customFormat="1" ht="18" customHeight="1">
      <c r="A338" s="12" t="s">
        <v>189</v>
      </c>
      <c r="B338" s="12" t="s">
        <v>190</v>
      </c>
      <c r="C338" s="12" t="s">
        <v>202</v>
      </c>
      <c r="D338" s="12" t="s">
        <v>220</v>
      </c>
      <c r="E338" s="32">
        <v>10905</v>
      </c>
      <c r="F338" s="32">
        <v>81551</v>
      </c>
      <c r="G338" s="32">
        <v>18</v>
      </c>
    </row>
    <row r="339" spans="1:7" s="1" customFormat="1" ht="18" customHeight="1">
      <c r="A339" s="12" t="s">
        <v>189</v>
      </c>
      <c r="B339" s="12" t="s">
        <v>190</v>
      </c>
      <c r="C339" s="12" t="s">
        <v>191</v>
      </c>
      <c r="D339" s="12" t="s">
        <v>192</v>
      </c>
      <c r="E339" s="32">
        <v>63750</v>
      </c>
      <c r="F339" s="32">
        <v>441908</v>
      </c>
      <c r="G339" s="32">
        <v>6713</v>
      </c>
    </row>
    <row r="340" spans="1:7" s="1" customFormat="1" ht="18" customHeight="1">
      <c r="A340" s="12" t="s">
        <v>189</v>
      </c>
      <c r="B340" s="12" t="s">
        <v>190</v>
      </c>
      <c r="C340" s="12" t="s">
        <v>193</v>
      </c>
      <c r="D340" s="12" t="s">
        <v>298</v>
      </c>
      <c r="E340" s="32">
        <v>33</v>
      </c>
      <c r="F340" s="32">
        <v>4</v>
      </c>
      <c r="G340" s="32">
        <v>0</v>
      </c>
    </row>
    <row r="341" spans="1:7" s="1" customFormat="1" ht="18" customHeight="1">
      <c r="A341" s="12" t="s">
        <v>189</v>
      </c>
      <c r="B341" s="12" t="s">
        <v>190</v>
      </c>
      <c r="C341" s="12" t="s">
        <v>193</v>
      </c>
      <c r="D341" s="12" t="s">
        <v>194</v>
      </c>
      <c r="E341" s="32">
        <v>269468</v>
      </c>
      <c r="F341" s="32">
        <v>1169953</v>
      </c>
      <c r="G341" s="32">
        <v>342227</v>
      </c>
    </row>
    <row r="342" spans="1:7" s="1" customFormat="1" ht="18" customHeight="1">
      <c r="A342" s="12" t="s">
        <v>189</v>
      </c>
      <c r="B342" s="12" t="s">
        <v>190</v>
      </c>
      <c r="C342" s="12" t="s">
        <v>193</v>
      </c>
      <c r="D342" s="12" t="s">
        <v>299</v>
      </c>
      <c r="E342" s="32">
        <v>116</v>
      </c>
      <c r="F342" s="32">
        <v>128</v>
      </c>
      <c r="G342" s="32">
        <v>0</v>
      </c>
    </row>
    <row r="343" spans="1:7" s="1" customFormat="1" ht="18" customHeight="1">
      <c r="A343" s="12" t="s">
        <v>189</v>
      </c>
      <c r="B343" s="12" t="s">
        <v>190</v>
      </c>
      <c r="C343" s="12" t="s">
        <v>195</v>
      </c>
      <c r="D343" s="12" t="s">
        <v>196</v>
      </c>
      <c r="E343" s="32">
        <v>259738</v>
      </c>
      <c r="F343" s="32">
        <v>3476198</v>
      </c>
      <c r="G343" s="32">
        <v>4061489</v>
      </c>
    </row>
    <row r="344" spans="1:7" s="1" customFormat="1" ht="18" customHeight="1">
      <c r="A344" s="12" t="s">
        <v>189</v>
      </c>
      <c r="B344" s="12" t="s">
        <v>190</v>
      </c>
      <c r="C344" s="12" t="s">
        <v>195</v>
      </c>
      <c r="D344" s="12" t="s">
        <v>263</v>
      </c>
      <c r="E344" s="32">
        <v>75284</v>
      </c>
      <c r="F344" s="32">
        <v>1050837</v>
      </c>
      <c r="G344" s="32">
        <v>9833</v>
      </c>
    </row>
    <row r="345" spans="1:7" s="1" customFormat="1" ht="18" customHeight="1">
      <c r="A345" s="12" t="s">
        <v>189</v>
      </c>
      <c r="B345" s="12" t="s">
        <v>190</v>
      </c>
      <c r="C345" s="12" t="s">
        <v>195</v>
      </c>
      <c r="D345" s="12" t="s">
        <v>265</v>
      </c>
      <c r="E345" s="32">
        <v>39</v>
      </c>
      <c r="F345" s="32">
        <v>0</v>
      </c>
      <c r="G345" s="32">
        <v>0</v>
      </c>
    </row>
    <row r="346" spans="1:7" s="1" customFormat="1" ht="18" customHeight="1">
      <c r="A346" s="12" t="s">
        <v>189</v>
      </c>
      <c r="B346" s="12" t="s">
        <v>190</v>
      </c>
      <c r="C346" s="12" t="s">
        <v>195</v>
      </c>
      <c r="D346" s="12" t="s">
        <v>300</v>
      </c>
      <c r="E346" s="32">
        <v>613</v>
      </c>
      <c r="F346" s="32">
        <v>197</v>
      </c>
      <c r="G346" s="32">
        <v>0</v>
      </c>
    </row>
    <row r="347" spans="1:7" s="1" customFormat="1" ht="18" customHeight="1">
      <c r="A347" s="12" t="s">
        <v>189</v>
      </c>
      <c r="B347" s="12" t="s">
        <v>190</v>
      </c>
      <c r="C347" s="12" t="s">
        <v>288</v>
      </c>
      <c r="D347" s="12" t="s">
        <v>301</v>
      </c>
      <c r="E347" s="32">
        <v>19849</v>
      </c>
      <c r="F347" s="32">
        <v>206762</v>
      </c>
      <c r="G347" s="32">
        <v>228</v>
      </c>
    </row>
    <row r="348" spans="1:7" s="1" customFormat="1" ht="18" customHeight="1">
      <c r="A348" s="12" t="s">
        <v>189</v>
      </c>
      <c r="B348" s="12" t="s">
        <v>190</v>
      </c>
      <c r="C348" s="12" t="s">
        <v>288</v>
      </c>
      <c r="D348" s="12" t="s">
        <v>289</v>
      </c>
      <c r="E348" s="32">
        <v>52183</v>
      </c>
      <c r="F348" s="32">
        <v>263340</v>
      </c>
      <c r="G348" s="32">
        <v>0</v>
      </c>
    </row>
    <row r="349" spans="1:7" s="1" customFormat="1" ht="18" customHeight="1">
      <c r="A349" s="12" t="s">
        <v>189</v>
      </c>
      <c r="B349" s="12" t="s">
        <v>190</v>
      </c>
      <c r="C349" s="12" t="s">
        <v>222</v>
      </c>
      <c r="D349" s="12" t="s">
        <v>290</v>
      </c>
      <c r="E349" s="32">
        <v>1607</v>
      </c>
      <c r="F349" s="32">
        <v>258</v>
      </c>
      <c r="G349" s="32">
        <v>0</v>
      </c>
    </row>
    <row r="350" spans="1:7" s="1" customFormat="1" ht="18" customHeight="1">
      <c r="A350" s="12" t="s">
        <v>189</v>
      </c>
      <c r="B350" s="12" t="s">
        <v>190</v>
      </c>
      <c r="C350" s="12" t="s">
        <v>222</v>
      </c>
      <c r="D350" s="12" t="s">
        <v>225</v>
      </c>
      <c r="E350" s="32">
        <v>326812</v>
      </c>
      <c r="F350" s="32">
        <v>2227077</v>
      </c>
      <c r="G350" s="32">
        <v>35956</v>
      </c>
    </row>
    <row r="351" spans="1:7" s="1" customFormat="1" ht="18" customHeight="1">
      <c r="A351" s="12" t="s">
        <v>189</v>
      </c>
      <c r="B351" s="12" t="s">
        <v>190</v>
      </c>
      <c r="C351" s="12" t="s">
        <v>291</v>
      </c>
      <c r="D351" s="12" t="s">
        <v>292</v>
      </c>
      <c r="E351" s="32">
        <v>180250</v>
      </c>
      <c r="F351" s="32">
        <v>1437717</v>
      </c>
      <c r="G351" s="32">
        <v>61688</v>
      </c>
    </row>
    <row r="352" spans="1:7" s="1" customFormat="1" ht="18" customHeight="1">
      <c r="A352" s="12" t="s">
        <v>189</v>
      </c>
      <c r="B352" s="12" t="s">
        <v>190</v>
      </c>
      <c r="C352" s="12" t="s">
        <v>226</v>
      </c>
      <c r="D352" s="12" t="s">
        <v>227</v>
      </c>
      <c r="E352" s="32">
        <v>215779</v>
      </c>
      <c r="F352" s="32">
        <v>1041597</v>
      </c>
      <c r="G352" s="32">
        <v>4403</v>
      </c>
    </row>
    <row r="353" spans="1:7" s="1" customFormat="1" ht="18" customHeight="1">
      <c r="A353" s="12" t="s">
        <v>189</v>
      </c>
      <c r="B353" s="12" t="s">
        <v>190</v>
      </c>
      <c r="C353" s="12" t="s">
        <v>226</v>
      </c>
      <c r="D353" s="12" t="s">
        <v>228</v>
      </c>
      <c r="E353" s="32">
        <v>12127</v>
      </c>
      <c r="F353" s="32">
        <v>135527</v>
      </c>
      <c r="G353" s="32">
        <v>0</v>
      </c>
    </row>
    <row r="354" spans="1:7" s="1" customFormat="1" ht="18" customHeight="1">
      <c r="A354" s="12" t="s">
        <v>189</v>
      </c>
      <c r="B354" s="12" t="s">
        <v>190</v>
      </c>
      <c r="C354" s="12" t="s">
        <v>226</v>
      </c>
      <c r="D354" s="12" t="s">
        <v>229</v>
      </c>
      <c r="E354" s="32">
        <v>3591</v>
      </c>
      <c r="F354" s="32">
        <v>2895</v>
      </c>
      <c r="G354" s="32">
        <v>26</v>
      </c>
    </row>
    <row r="355" spans="1:7" s="1" customFormat="1" ht="18" customHeight="1">
      <c r="A355" s="12" t="s">
        <v>189</v>
      </c>
      <c r="B355" s="12" t="s">
        <v>190</v>
      </c>
      <c r="C355" s="12" t="s">
        <v>204</v>
      </c>
      <c r="D355" s="12" t="s">
        <v>205</v>
      </c>
      <c r="E355" s="32">
        <v>343927</v>
      </c>
      <c r="F355" s="32">
        <v>734265</v>
      </c>
      <c r="G355" s="32">
        <v>3158625</v>
      </c>
    </row>
    <row r="356" spans="1:7" s="1" customFormat="1" ht="18" customHeight="1">
      <c r="A356" s="12" t="s">
        <v>189</v>
      </c>
      <c r="B356" s="12" t="s">
        <v>190</v>
      </c>
      <c r="C356" s="12" t="s">
        <v>204</v>
      </c>
      <c r="D356" s="12" t="s">
        <v>230</v>
      </c>
      <c r="E356" s="32">
        <v>519293</v>
      </c>
      <c r="F356" s="32">
        <v>845566</v>
      </c>
      <c r="G356" s="32">
        <v>1129</v>
      </c>
    </row>
    <row r="357" spans="1:7" s="1" customFormat="1" ht="18" customHeight="1">
      <c r="A357" s="12" t="s">
        <v>189</v>
      </c>
      <c r="B357" s="12" t="s">
        <v>190</v>
      </c>
      <c r="C357" s="12" t="s">
        <v>231</v>
      </c>
      <c r="D357" s="12" t="s">
        <v>232</v>
      </c>
      <c r="E357" s="32">
        <v>145887</v>
      </c>
      <c r="F357" s="32">
        <v>1099511</v>
      </c>
      <c r="G357" s="32">
        <v>730</v>
      </c>
    </row>
    <row r="358" spans="1:7" s="1" customFormat="1" ht="18" customHeight="1">
      <c r="A358" s="12" t="s">
        <v>189</v>
      </c>
      <c r="B358" s="12" t="s">
        <v>190</v>
      </c>
      <c r="C358" s="12" t="s">
        <v>197</v>
      </c>
      <c r="D358" s="12" t="s">
        <v>199</v>
      </c>
      <c r="E358" s="32">
        <v>154290</v>
      </c>
      <c r="F358" s="32">
        <v>1513878</v>
      </c>
      <c r="G358" s="32">
        <v>579597</v>
      </c>
    </row>
    <row r="359" spans="1:7" s="1" customFormat="1" ht="18" customHeight="1">
      <c r="A359" s="12" t="s">
        <v>189</v>
      </c>
      <c r="B359" s="12" t="s">
        <v>190</v>
      </c>
      <c r="C359" s="12" t="s">
        <v>267</v>
      </c>
      <c r="D359" s="12" t="s">
        <v>268</v>
      </c>
      <c r="E359" s="32">
        <v>28098</v>
      </c>
      <c r="F359" s="32">
        <v>760224</v>
      </c>
      <c r="G359" s="32">
        <v>7949</v>
      </c>
    </row>
    <row r="360" spans="1:7" s="1" customFormat="1" ht="18" customHeight="1">
      <c r="A360" s="12" t="s">
        <v>189</v>
      </c>
      <c r="B360" s="12" t="s">
        <v>190</v>
      </c>
      <c r="C360" s="12" t="s">
        <v>233</v>
      </c>
      <c r="D360" s="12" t="s">
        <v>234</v>
      </c>
      <c r="E360" s="32">
        <v>249751</v>
      </c>
      <c r="F360" s="32">
        <v>957299</v>
      </c>
      <c r="G360" s="32">
        <v>7997</v>
      </c>
    </row>
    <row r="361" spans="1:7" s="1" customFormat="1" ht="18" customHeight="1">
      <c r="A361" s="12" t="s">
        <v>189</v>
      </c>
      <c r="B361" s="12" t="s">
        <v>190</v>
      </c>
      <c r="C361" s="12" t="s">
        <v>235</v>
      </c>
      <c r="D361" s="12" t="s">
        <v>302</v>
      </c>
      <c r="E361" s="32">
        <v>2162</v>
      </c>
      <c r="F361" s="32">
        <v>1035</v>
      </c>
      <c r="G361" s="32">
        <v>0</v>
      </c>
    </row>
    <row r="362" spans="1:7" s="1" customFormat="1" ht="18" customHeight="1">
      <c r="A362" s="12" t="s">
        <v>189</v>
      </c>
      <c r="B362" s="12" t="s">
        <v>190</v>
      </c>
      <c r="C362" s="12" t="s">
        <v>235</v>
      </c>
      <c r="D362" s="12" t="s">
        <v>236</v>
      </c>
      <c r="E362" s="32">
        <v>47655</v>
      </c>
      <c r="F362" s="32">
        <v>110280</v>
      </c>
      <c r="G362" s="32">
        <v>1535</v>
      </c>
    </row>
    <row r="363" spans="1:7" s="1" customFormat="1" ht="18" customHeight="1">
      <c r="A363" s="12" t="s">
        <v>189</v>
      </c>
      <c r="B363" s="12" t="s">
        <v>190</v>
      </c>
      <c r="C363" s="12" t="s">
        <v>237</v>
      </c>
      <c r="D363" s="12" t="s">
        <v>238</v>
      </c>
      <c r="E363" s="32">
        <v>45045</v>
      </c>
      <c r="F363" s="32">
        <v>418859</v>
      </c>
      <c r="G363" s="32">
        <v>270</v>
      </c>
    </row>
    <row r="364" spans="1:7" s="1" customFormat="1" ht="18" customHeight="1">
      <c r="A364" s="12" t="s">
        <v>189</v>
      </c>
      <c r="B364" s="12" t="s">
        <v>190</v>
      </c>
      <c r="C364" s="12" t="s">
        <v>206</v>
      </c>
      <c r="D364" s="12" t="s">
        <v>207</v>
      </c>
      <c r="E364" s="32">
        <v>183616</v>
      </c>
      <c r="F364" s="32">
        <v>686711</v>
      </c>
      <c r="G364" s="32">
        <v>699</v>
      </c>
    </row>
    <row r="365" spans="1:7" s="1" customFormat="1" ht="18" customHeight="1">
      <c r="A365" s="12" t="s">
        <v>189</v>
      </c>
      <c r="B365" s="12" t="s">
        <v>190</v>
      </c>
      <c r="C365" s="12" t="s">
        <v>206</v>
      </c>
      <c r="D365" s="12" t="s">
        <v>285</v>
      </c>
      <c r="E365" s="32">
        <v>68</v>
      </c>
      <c r="F365" s="32">
        <v>0</v>
      </c>
      <c r="G365" s="32">
        <v>0</v>
      </c>
    </row>
    <row r="366" spans="1:7" s="1" customFormat="1" ht="18" customHeight="1">
      <c r="A366" s="12" t="s">
        <v>189</v>
      </c>
      <c r="B366" s="12" t="s">
        <v>190</v>
      </c>
      <c r="C366" s="12" t="s">
        <v>206</v>
      </c>
      <c r="D366" s="12" t="s">
        <v>239</v>
      </c>
      <c r="E366" s="32">
        <v>26399</v>
      </c>
      <c r="F366" s="32">
        <v>49</v>
      </c>
      <c r="G366" s="32">
        <v>0</v>
      </c>
    </row>
    <row r="367" spans="1:7" s="1" customFormat="1" ht="18" customHeight="1">
      <c r="A367" s="12" t="s">
        <v>189</v>
      </c>
      <c r="B367" s="12" t="s">
        <v>190</v>
      </c>
      <c r="C367" s="12" t="s">
        <v>206</v>
      </c>
      <c r="D367" s="12" t="s">
        <v>240</v>
      </c>
      <c r="E367" s="32">
        <v>12376</v>
      </c>
      <c r="F367" s="32">
        <v>0</v>
      </c>
      <c r="G367" s="32">
        <v>0</v>
      </c>
    </row>
    <row r="368" spans="1:7" s="1" customFormat="1" ht="18" customHeight="1">
      <c r="A368" s="12" t="s">
        <v>189</v>
      </c>
      <c r="B368" s="12" t="s">
        <v>190</v>
      </c>
      <c r="C368" s="12" t="s">
        <v>206</v>
      </c>
      <c r="D368" s="12" t="s">
        <v>241</v>
      </c>
      <c r="E368" s="32">
        <v>916622</v>
      </c>
      <c r="F368" s="32">
        <v>3718942</v>
      </c>
      <c r="G368" s="32">
        <v>1785</v>
      </c>
    </row>
    <row r="369" spans="1:7" s="1" customFormat="1" ht="18" customHeight="1">
      <c r="A369" s="12" t="s">
        <v>189</v>
      </c>
      <c r="B369" s="12" t="s">
        <v>190</v>
      </c>
      <c r="C369" s="12" t="s">
        <v>206</v>
      </c>
      <c r="D369" s="12" t="s">
        <v>208</v>
      </c>
      <c r="E369" s="32">
        <v>569189</v>
      </c>
      <c r="F369" s="32">
        <v>4513894</v>
      </c>
      <c r="G369" s="32">
        <v>3914236</v>
      </c>
    </row>
    <row r="370" spans="1:7" s="1" customFormat="1" ht="18" customHeight="1">
      <c r="A370" s="12" t="s">
        <v>189</v>
      </c>
      <c r="B370" s="12" t="s">
        <v>190</v>
      </c>
      <c r="C370" s="12" t="s">
        <v>269</v>
      </c>
      <c r="D370" s="12" t="s">
        <v>270</v>
      </c>
      <c r="E370" s="32">
        <v>8117</v>
      </c>
      <c r="F370" s="32">
        <v>3094</v>
      </c>
      <c r="G370" s="32">
        <v>0</v>
      </c>
    </row>
    <row r="371" spans="1:7" s="1" customFormat="1" ht="18" customHeight="1">
      <c r="A371" s="12" t="s">
        <v>189</v>
      </c>
      <c r="B371" s="12" t="s">
        <v>190</v>
      </c>
      <c r="C371" s="12" t="s">
        <v>269</v>
      </c>
      <c r="D371" s="12" t="s">
        <v>303</v>
      </c>
      <c r="E371" s="32">
        <v>731</v>
      </c>
      <c r="F371" s="32">
        <v>314</v>
      </c>
      <c r="G371" s="32">
        <v>0</v>
      </c>
    </row>
    <row r="372" spans="1:7" s="1" customFormat="1" ht="18" customHeight="1">
      <c r="A372" s="12" t="s">
        <v>189</v>
      </c>
      <c r="B372" s="12" t="s">
        <v>190</v>
      </c>
      <c r="C372" s="12" t="s">
        <v>269</v>
      </c>
      <c r="D372" s="12" t="s">
        <v>286</v>
      </c>
      <c r="E372" s="32">
        <v>151314</v>
      </c>
      <c r="F372" s="32">
        <v>1338291</v>
      </c>
      <c r="G372" s="32">
        <v>12554</v>
      </c>
    </row>
    <row r="373" spans="1:7" s="1" customFormat="1" ht="18" customHeight="1">
      <c r="A373" s="12" t="s">
        <v>216</v>
      </c>
      <c r="B373" s="12" t="s">
        <v>217</v>
      </c>
      <c r="C373" s="12" t="s">
        <v>209</v>
      </c>
      <c r="D373" s="12" t="s">
        <v>210</v>
      </c>
      <c r="E373" s="32">
        <v>9</v>
      </c>
      <c r="F373" s="32">
        <v>0</v>
      </c>
      <c r="G373" s="32">
        <v>0</v>
      </c>
    </row>
    <row r="374" spans="1:7" s="1" customFormat="1" ht="18" customHeight="1">
      <c r="A374" s="12" t="s">
        <v>216</v>
      </c>
      <c r="B374" s="12" t="s">
        <v>217</v>
      </c>
      <c r="C374" s="12" t="s">
        <v>185</v>
      </c>
      <c r="D374" s="12" t="s">
        <v>186</v>
      </c>
      <c r="E374" s="32">
        <v>1126</v>
      </c>
      <c r="F374" s="32">
        <v>70459</v>
      </c>
      <c r="G374" s="32">
        <v>5404</v>
      </c>
    </row>
    <row r="375" spans="1:7" s="1" customFormat="1" ht="18" customHeight="1">
      <c r="A375" s="12" t="s">
        <v>216</v>
      </c>
      <c r="B375" s="12" t="s">
        <v>217</v>
      </c>
      <c r="C375" s="12" t="s">
        <v>211</v>
      </c>
      <c r="D375" s="12" t="s">
        <v>277</v>
      </c>
      <c r="E375" s="32">
        <v>5811</v>
      </c>
      <c r="F375" s="32">
        <v>0</v>
      </c>
      <c r="G375" s="32">
        <v>0</v>
      </c>
    </row>
    <row r="376" spans="1:7" s="1" customFormat="1" ht="18" customHeight="1">
      <c r="A376" s="12" t="s">
        <v>216</v>
      </c>
      <c r="B376" s="12" t="s">
        <v>217</v>
      </c>
      <c r="C376" s="12" t="s">
        <v>211</v>
      </c>
      <c r="D376" s="12" t="s">
        <v>213</v>
      </c>
      <c r="E376" s="32">
        <v>10003</v>
      </c>
      <c r="F376" s="32">
        <v>182</v>
      </c>
      <c r="G376" s="32">
        <v>0</v>
      </c>
    </row>
    <row r="377" spans="1:7" s="1" customFormat="1" ht="18" customHeight="1">
      <c r="A377" s="12" t="s">
        <v>216</v>
      </c>
      <c r="B377" s="12" t="s">
        <v>217</v>
      </c>
      <c r="C377" s="12" t="s">
        <v>211</v>
      </c>
      <c r="D377" s="12" t="s">
        <v>214</v>
      </c>
      <c r="E377" s="32">
        <v>29221</v>
      </c>
      <c r="F377" s="32">
        <v>21137</v>
      </c>
      <c r="G377" s="32">
        <v>0</v>
      </c>
    </row>
    <row r="378" spans="1:7" s="1" customFormat="1" ht="18" customHeight="1">
      <c r="A378" s="12" t="s">
        <v>216</v>
      </c>
      <c r="B378" s="12" t="s">
        <v>217</v>
      </c>
      <c r="C378" s="12" t="s">
        <v>187</v>
      </c>
      <c r="D378" s="12" t="s">
        <v>188</v>
      </c>
      <c r="E378" s="32">
        <v>2374</v>
      </c>
      <c r="F378" s="32">
        <v>22345</v>
      </c>
      <c r="G378" s="32">
        <v>0</v>
      </c>
    </row>
    <row r="379" spans="1:7" s="1" customFormat="1" ht="18" customHeight="1">
      <c r="A379" s="12" t="s">
        <v>216</v>
      </c>
      <c r="B379" s="12" t="s">
        <v>217</v>
      </c>
      <c r="C379" s="12" t="s">
        <v>189</v>
      </c>
      <c r="D379" s="12" t="s">
        <v>190</v>
      </c>
      <c r="E379" s="32">
        <v>83495</v>
      </c>
      <c r="F379" s="32">
        <v>427195</v>
      </c>
      <c r="G379" s="32">
        <v>23751</v>
      </c>
    </row>
    <row r="380" spans="1:7" s="1" customFormat="1" ht="18" customHeight="1">
      <c r="A380" s="12" t="s">
        <v>216</v>
      </c>
      <c r="B380" s="12" t="s">
        <v>217</v>
      </c>
      <c r="C380" s="12" t="s">
        <v>200</v>
      </c>
      <c r="D380" s="12" t="s">
        <v>201</v>
      </c>
      <c r="E380" s="32">
        <v>3439</v>
      </c>
      <c r="F380" s="32">
        <v>3907</v>
      </c>
      <c r="G380" s="32">
        <v>0</v>
      </c>
    </row>
    <row r="381" spans="1:7" s="1" customFormat="1" ht="18" customHeight="1">
      <c r="A381" s="12" t="s">
        <v>216</v>
      </c>
      <c r="B381" s="12" t="s">
        <v>217</v>
      </c>
      <c r="C381" s="12" t="s">
        <v>202</v>
      </c>
      <c r="D381" s="12" t="s">
        <v>203</v>
      </c>
      <c r="E381" s="32">
        <v>199153</v>
      </c>
      <c r="F381" s="32">
        <v>221168</v>
      </c>
      <c r="G381" s="32">
        <v>0</v>
      </c>
    </row>
    <row r="382" spans="1:7" s="1" customFormat="1" ht="18" customHeight="1">
      <c r="A382" s="12" t="s">
        <v>216</v>
      </c>
      <c r="B382" s="12" t="s">
        <v>217</v>
      </c>
      <c r="C382" s="12" t="s">
        <v>202</v>
      </c>
      <c r="D382" s="12" t="s">
        <v>281</v>
      </c>
      <c r="E382" s="32">
        <v>562</v>
      </c>
      <c r="F382" s="32">
        <v>0</v>
      </c>
      <c r="G382" s="32">
        <v>0</v>
      </c>
    </row>
    <row r="383" spans="1:7" s="1" customFormat="1" ht="18" customHeight="1">
      <c r="A383" s="12" t="s">
        <v>216</v>
      </c>
      <c r="B383" s="12" t="s">
        <v>217</v>
      </c>
      <c r="C383" s="12" t="s">
        <v>202</v>
      </c>
      <c r="D383" s="12" t="s">
        <v>282</v>
      </c>
      <c r="E383" s="32">
        <v>4040</v>
      </c>
      <c r="F383" s="32">
        <v>1</v>
      </c>
      <c r="G383" s="32">
        <v>0</v>
      </c>
    </row>
    <row r="384" spans="1:7" s="1" customFormat="1" ht="18" customHeight="1">
      <c r="A384" s="12" t="s">
        <v>216</v>
      </c>
      <c r="B384" s="12" t="s">
        <v>217</v>
      </c>
      <c r="C384" s="12" t="s">
        <v>202</v>
      </c>
      <c r="D384" s="12" t="s">
        <v>279</v>
      </c>
      <c r="E384" s="32">
        <v>5039</v>
      </c>
      <c r="F384" s="32">
        <v>70</v>
      </c>
      <c r="G384" s="32">
        <v>0</v>
      </c>
    </row>
    <row r="385" spans="1:7" s="1" customFormat="1" ht="18" customHeight="1">
      <c r="A385" s="12" t="s">
        <v>216</v>
      </c>
      <c r="B385" s="12" t="s">
        <v>217</v>
      </c>
      <c r="C385" s="12" t="s">
        <v>193</v>
      </c>
      <c r="D385" s="12" t="s">
        <v>194</v>
      </c>
      <c r="E385" s="32">
        <v>1869</v>
      </c>
      <c r="F385" s="32">
        <v>0</v>
      </c>
      <c r="G385" s="32">
        <v>0</v>
      </c>
    </row>
    <row r="386" spans="1:7" s="1" customFormat="1" ht="18" customHeight="1">
      <c r="A386" s="12" t="s">
        <v>216</v>
      </c>
      <c r="B386" s="12" t="s">
        <v>217</v>
      </c>
      <c r="C386" s="12" t="s">
        <v>222</v>
      </c>
      <c r="D386" s="12" t="s">
        <v>224</v>
      </c>
      <c r="E386" s="32">
        <v>1</v>
      </c>
      <c r="F386" s="32">
        <v>0</v>
      </c>
      <c r="G386" s="32">
        <v>0</v>
      </c>
    </row>
    <row r="387" spans="1:7" s="1" customFormat="1" ht="18" customHeight="1">
      <c r="A387" s="12" t="s">
        <v>216</v>
      </c>
      <c r="B387" s="12" t="s">
        <v>217</v>
      </c>
      <c r="C387" s="12" t="s">
        <v>222</v>
      </c>
      <c r="D387" s="12" t="s">
        <v>225</v>
      </c>
      <c r="E387" s="32">
        <v>37</v>
      </c>
      <c r="F387" s="32">
        <v>0</v>
      </c>
      <c r="G387" s="32">
        <v>0</v>
      </c>
    </row>
    <row r="388" spans="1:7" s="1" customFormat="1" ht="18" customHeight="1">
      <c r="A388" s="12" t="s">
        <v>216</v>
      </c>
      <c r="B388" s="12" t="s">
        <v>217</v>
      </c>
      <c r="C388" s="12" t="s">
        <v>226</v>
      </c>
      <c r="D388" s="12" t="s">
        <v>227</v>
      </c>
      <c r="E388" s="32">
        <v>6450</v>
      </c>
      <c r="F388" s="32">
        <v>43967</v>
      </c>
      <c r="G388" s="32">
        <v>61</v>
      </c>
    </row>
    <row r="389" spans="1:7" s="1" customFormat="1" ht="18" customHeight="1">
      <c r="A389" s="12" t="s">
        <v>216</v>
      </c>
      <c r="B389" s="12" t="s">
        <v>217</v>
      </c>
      <c r="C389" s="12" t="s">
        <v>226</v>
      </c>
      <c r="D389" s="12" t="s">
        <v>304</v>
      </c>
      <c r="E389" s="32">
        <v>375</v>
      </c>
      <c r="F389" s="32">
        <v>13507</v>
      </c>
      <c r="G389" s="32">
        <v>61</v>
      </c>
    </row>
    <row r="390" spans="1:7" s="1" customFormat="1" ht="18" customHeight="1">
      <c r="A390" s="12" t="s">
        <v>216</v>
      </c>
      <c r="B390" s="12" t="s">
        <v>217</v>
      </c>
      <c r="C390" s="12" t="s">
        <v>204</v>
      </c>
      <c r="D390" s="12" t="s">
        <v>305</v>
      </c>
      <c r="E390" s="32">
        <v>0</v>
      </c>
      <c r="F390" s="32">
        <v>20045</v>
      </c>
      <c r="G390" s="32">
        <v>0</v>
      </c>
    </row>
    <row r="391" spans="1:7" s="1" customFormat="1" ht="18" customHeight="1">
      <c r="A391" s="12" t="s">
        <v>216</v>
      </c>
      <c r="B391" s="12" t="s">
        <v>217</v>
      </c>
      <c r="C391" s="12" t="s">
        <v>204</v>
      </c>
      <c r="D391" s="12" t="s">
        <v>306</v>
      </c>
      <c r="E391" s="32">
        <v>465</v>
      </c>
      <c r="F391" s="32">
        <v>0</v>
      </c>
      <c r="G391" s="32">
        <v>0</v>
      </c>
    </row>
    <row r="392" spans="1:7" s="1" customFormat="1" ht="18" customHeight="1">
      <c r="A392" s="12" t="s">
        <v>216</v>
      </c>
      <c r="B392" s="12" t="s">
        <v>217</v>
      </c>
      <c r="C392" s="12" t="s">
        <v>204</v>
      </c>
      <c r="D392" s="12" t="s">
        <v>307</v>
      </c>
      <c r="E392" s="32">
        <v>4</v>
      </c>
      <c r="F392" s="32">
        <v>0</v>
      </c>
      <c r="G392" s="32">
        <v>0</v>
      </c>
    </row>
    <row r="393" spans="1:7" s="1" customFormat="1" ht="18" customHeight="1">
      <c r="A393" s="12" t="s">
        <v>216</v>
      </c>
      <c r="B393" s="12" t="s">
        <v>217</v>
      </c>
      <c r="C393" s="12" t="s">
        <v>204</v>
      </c>
      <c r="D393" s="12" t="s">
        <v>205</v>
      </c>
      <c r="E393" s="32">
        <v>154376</v>
      </c>
      <c r="F393" s="32">
        <v>1099128</v>
      </c>
      <c r="G393" s="32">
        <v>332495</v>
      </c>
    </row>
    <row r="394" spans="1:7" s="1" customFormat="1" ht="18" customHeight="1">
      <c r="A394" s="12" t="s">
        <v>216</v>
      </c>
      <c r="B394" s="12" t="s">
        <v>217</v>
      </c>
      <c r="C394" s="12" t="s">
        <v>204</v>
      </c>
      <c r="D394" s="12" t="s">
        <v>230</v>
      </c>
      <c r="E394" s="32">
        <v>237366</v>
      </c>
      <c r="F394" s="32">
        <v>209691</v>
      </c>
      <c r="G394" s="32">
        <v>0</v>
      </c>
    </row>
    <row r="395" spans="1:7" s="1" customFormat="1" ht="18" customHeight="1">
      <c r="A395" s="12" t="s">
        <v>216</v>
      </c>
      <c r="B395" s="12" t="s">
        <v>217</v>
      </c>
      <c r="C395" s="12" t="s">
        <v>267</v>
      </c>
      <c r="D395" s="12" t="s">
        <v>268</v>
      </c>
      <c r="E395" s="32">
        <v>8</v>
      </c>
      <c r="F395" s="32">
        <v>707</v>
      </c>
      <c r="G395" s="32">
        <v>178</v>
      </c>
    </row>
    <row r="396" spans="1:7" s="1" customFormat="1" ht="18" customHeight="1">
      <c r="A396" s="12" t="s">
        <v>216</v>
      </c>
      <c r="B396" s="12" t="s">
        <v>217</v>
      </c>
      <c r="C396" s="12" t="s">
        <v>233</v>
      </c>
      <c r="D396" s="12" t="s">
        <v>234</v>
      </c>
      <c r="E396" s="32">
        <v>2221</v>
      </c>
      <c r="F396" s="32">
        <v>11418</v>
      </c>
      <c r="G396" s="32">
        <v>748</v>
      </c>
    </row>
    <row r="397" spans="1:7" s="1" customFormat="1" ht="18" customHeight="1">
      <c r="A397" s="12" t="s">
        <v>216</v>
      </c>
      <c r="B397" s="12" t="s">
        <v>217</v>
      </c>
      <c r="C397" s="12" t="s">
        <v>206</v>
      </c>
      <c r="D397" s="12" t="s">
        <v>207</v>
      </c>
      <c r="E397" s="32">
        <v>84579</v>
      </c>
      <c r="F397" s="32">
        <v>806036</v>
      </c>
      <c r="G397" s="32">
        <v>61</v>
      </c>
    </row>
    <row r="398" spans="1:7" s="1" customFormat="1" ht="18" customHeight="1">
      <c r="A398" s="12" t="s">
        <v>216</v>
      </c>
      <c r="B398" s="12" t="s">
        <v>217</v>
      </c>
      <c r="C398" s="12" t="s">
        <v>206</v>
      </c>
      <c r="D398" s="12" t="s">
        <v>239</v>
      </c>
      <c r="E398" s="32">
        <v>33</v>
      </c>
      <c r="F398" s="32">
        <v>0</v>
      </c>
      <c r="G398" s="32">
        <v>0</v>
      </c>
    </row>
    <row r="399" spans="1:7" s="1" customFormat="1" ht="18" customHeight="1">
      <c r="A399" s="12" t="s">
        <v>216</v>
      </c>
      <c r="B399" s="12" t="s">
        <v>217</v>
      </c>
      <c r="C399" s="12" t="s">
        <v>206</v>
      </c>
      <c r="D399" s="12" t="s">
        <v>241</v>
      </c>
      <c r="E399" s="32">
        <v>274294</v>
      </c>
      <c r="F399" s="32">
        <v>951438</v>
      </c>
      <c r="G399" s="32">
        <v>1626</v>
      </c>
    </row>
    <row r="400" spans="1:7" s="1" customFormat="1" ht="18" customHeight="1">
      <c r="A400" s="12" t="s">
        <v>216</v>
      </c>
      <c r="B400" s="12" t="s">
        <v>217</v>
      </c>
      <c r="C400" s="12" t="s">
        <v>206</v>
      </c>
      <c r="D400" s="12" t="s">
        <v>208</v>
      </c>
      <c r="E400" s="32">
        <v>138828</v>
      </c>
      <c r="F400" s="32">
        <v>207397</v>
      </c>
      <c r="G400" s="32">
        <v>178</v>
      </c>
    </row>
    <row r="401" spans="1:7" s="1" customFormat="1" ht="18" customHeight="1">
      <c r="A401" s="12" t="s">
        <v>200</v>
      </c>
      <c r="B401" s="12" t="s">
        <v>294</v>
      </c>
      <c r="C401" s="12" t="s">
        <v>226</v>
      </c>
      <c r="D401" s="12" t="s">
        <v>227</v>
      </c>
      <c r="E401" s="32">
        <v>268</v>
      </c>
      <c r="F401" s="32">
        <v>0</v>
      </c>
      <c r="G401" s="32">
        <v>0</v>
      </c>
    </row>
    <row r="402" spans="1:7" s="1" customFormat="1" ht="18" customHeight="1">
      <c r="A402" s="12" t="s">
        <v>200</v>
      </c>
      <c r="B402" s="12" t="s">
        <v>294</v>
      </c>
      <c r="C402" s="12" t="s">
        <v>226</v>
      </c>
      <c r="D402" s="12" t="s">
        <v>229</v>
      </c>
      <c r="E402" s="32">
        <v>148</v>
      </c>
      <c r="F402" s="32">
        <v>0</v>
      </c>
      <c r="G402" s="32">
        <v>0</v>
      </c>
    </row>
    <row r="403" spans="1:7" s="1" customFormat="1" ht="18" customHeight="1">
      <c r="A403" s="12" t="s">
        <v>200</v>
      </c>
      <c r="B403" s="12" t="s">
        <v>294</v>
      </c>
      <c r="C403" s="12" t="s">
        <v>206</v>
      </c>
      <c r="D403" s="12" t="s">
        <v>207</v>
      </c>
      <c r="E403" s="32">
        <v>231</v>
      </c>
      <c r="F403" s="32">
        <v>0</v>
      </c>
      <c r="G403" s="32">
        <v>0</v>
      </c>
    </row>
    <row r="404" spans="1:7" s="1" customFormat="1" ht="18" customHeight="1">
      <c r="A404" s="12" t="s">
        <v>200</v>
      </c>
      <c r="B404" s="12" t="s">
        <v>294</v>
      </c>
      <c r="C404" s="12" t="s">
        <v>206</v>
      </c>
      <c r="D404" s="12" t="s">
        <v>240</v>
      </c>
      <c r="E404" s="32">
        <v>29</v>
      </c>
      <c r="F404" s="32">
        <v>0</v>
      </c>
      <c r="G404" s="32">
        <v>0</v>
      </c>
    </row>
    <row r="405" spans="1:7" s="1" customFormat="1" ht="18" customHeight="1">
      <c r="A405" s="12" t="s">
        <v>200</v>
      </c>
      <c r="B405" s="12" t="s">
        <v>294</v>
      </c>
      <c r="C405" s="12" t="s">
        <v>206</v>
      </c>
      <c r="D405" s="12" t="s">
        <v>241</v>
      </c>
      <c r="E405" s="32">
        <v>12625</v>
      </c>
      <c r="F405" s="32">
        <v>0</v>
      </c>
      <c r="G405" s="32">
        <v>0</v>
      </c>
    </row>
    <row r="406" spans="1:7" s="1" customFormat="1" ht="18" customHeight="1">
      <c r="A406" s="12" t="s">
        <v>200</v>
      </c>
      <c r="B406" s="12" t="s">
        <v>294</v>
      </c>
      <c r="C406" s="12" t="s">
        <v>206</v>
      </c>
      <c r="D406" s="12" t="s">
        <v>208</v>
      </c>
      <c r="E406" s="32">
        <v>39066</v>
      </c>
      <c r="F406" s="32">
        <v>0</v>
      </c>
      <c r="G406" s="32">
        <v>0</v>
      </c>
    </row>
    <row r="407" spans="1:7" s="1" customFormat="1" ht="18" customHeight="1">
      <c r="A407" s="12" t="s">
        <v>200</v>
      </c>
      <c r="B407" s="12" t="s">
        <v>201</v>
      </c>
      <c r="C407" s="12" t="s">
        <v>185</v>
      </c>
      <c r="D407" s="12" t="s">
        <v>186</v>
      </c>
      <c r="E407" s="32">
        <v>216</v>
      </c>
      <c r="F407" s="32">
        <v>1573</v>
      </c>
      <c r="G407" s="32">
        <v>71</v>
      </c>
    </row>
    <row r="408" spans="1:7" s="1" customFormat="1" ht="18" customHeight="1">
      <c r="A408" s="12" t="s">
        <v>200</v>
      </c>
      <c r="B408" s="12" t="s">
        <v>201</v>
      </c>
      <c r="C408" s="12" t="s">
        <v>211</v>
      </c>
      <c r="D408" s="12" t="s">
        <v>213</v>
      </c>
      <c r="E408" s="32">
        <v>9983</v>
      </c>
      <c r="F408" s="32">
        <v>0</v>
      </c>
      <c r="G408" s="32">
        <v>0</v>
      </c>
    </row>
    <row r="409" spans="1:7" s="1" customFormat="1" ht="18" customHeight="1">
      <c r="A409" s="12" t="s">
        <v>200</v>
      </c>
      <c r="B409" s="12" t="s">
        <v>201</v>
      </c>
      <c r="C409" s="12" t="s">
        <v>211</v>
      </c>
      <c r="D409" s="12" t="s">
        <v>214</v>
      </c>
      <c r="E409" s="32">
        <v>1332</v>
      </c>
      <c r="F409" s="32">
        <v>0</v>
      </c>
      <c r="G409" s="32">
        <v>0</v>
      </c>
    </row>
    <row r="410" spans="1:7" s="1" customFormat="1" ht="18" customHeight="1">
      <c r="A410" s="12" t="s">
        <v>200</v>
      </c>
      <c r="B410" s="12" t="s">
        <v>201</v>
      </c>
      <c r="C410" s="12" t="s">
        <v>187</v>
      </c>
      <c r="D410" s="12" t="s">
        <v>188</v>
      </c>
      <c r="E410" s="32">
        <v>1396</v>
      </c>
      <c r="F410" s="32">
        <v>0</v>
      </c>
      <c r="G410" s="32">
        <v>0</v>
      </c>
    </row>
    <row r="411" spans="1:7" s="1" customFormat="1" ht="18" customHeight="1">
      <c r="A411" s="12" t="s">
        <v>200</v>
      </c>
      <c r="B411" s="12" t="s">
        <v>201</v>
      </c>
      <c r="C411" s="12" t="s">
        <v>189</v>
      </c>
      <c r="D411" s="12" t="s">
        <v>190</v>
      </c>
      <c r="E411" s="32">
        <v>274668</v>
      </c>
      <c r="F411" s="32">
        <v>1582707</v>
      </c>
      <c r="G411" s="32">
        <v>5329</v>
      </c>
    </row>
    <row r="412" spans="1:7" s="1" customFormat="1" ht="18" customHeight="1">
      <c r="A412" s="12" t="s">
        <v>200</v>
      </c>
      <c r="B412" s="12" t="s">
        <v>201</v>
      </c>
      <c r="C412" s="12" t="s">
        <v>216</v>
      </c>
      <c r="D412" s="12" t="s">
        <v>217</v>
      </c>
      <c r="E412" s="32">
        <v>4323</v>
      </c>
      <c r="F412" s="32">
        <v>2985</v>
      </c>
      <c r="G412" s="32">
        <v>0</v>
      </c>
    </row>
    <row r="413" spans="1:7" s="1" customFormat="1" ht="18" customHeight="1">
      <c r="A413" s="12" t="s">
        <v>200</v>
      </c>
      <c r="B413" s="12" t="s">
        <v>201</v>
      </c>
      <c r="C413" s="12" t="s">
        <v>200</v>
      </c>
      <c r="D413" s="12" t="s">
        <v>295</v>
      </c>
      <c r="E413" s="32">
        <v>39</v>
      </c>
      <c r="F413" s="32">
        <v>460</v>
      </c>
      <c r="G413" s="32">
        <v>0</v>
      </c>
    </row>
    <row r="414" spans="1:7" s="1" customFormat="1" ht="18" customHeight="1">
      <c r="A414" s="12" t="s">
        <v>200</v>
      </c>
      <c r="B414" s="12" t="s">
        <v>201</v>
      </c>
      <c r="C414" s="12" t="s">
        <v>200</v>
      </c>
      <c r="D414" s="12" t="s">
        <v>308</v>
      </c>
      <c r="E414" s="32">
        <v>3879</v>
      </c>
      <c r="F414" s="32">
        <v>0</v>
      </c>
      <c r="G414" s="32">
        <v>0</v>
      </c>
    </row>
    <row r="415" spans="1:7" s="1" customFormat="1" ht="18" customHeight="1">
      <c r="A415" s="12" t="s">
        <v>200</v>
      </c>
      <c r="B415" s="12" t="s">
        <v>201</v>
      </c>
      <c r="C415" s="12" t="s">
        <v>202</v>
      </c>
      <c r="D415" s="12" t="s">
        <v>203</v>
      </c>
      <c r="E415" s="32">
        <v>34610</v>
      </c>
      <c r="F415" s="32">
        <v>44155</v>
      </c>
      <c r="G415" s="32">
        <v>0</v>
      </c>
    </row>
    <row r="416" spans="1:7" s="1" customFormat="1" ht="18" customHeight="1">
      <c r="A416" s="12" t="s">
        <v>200</v>
      </c>
      <c r="B416" s="12" t="s">
        <v>201</v>
      </c>
      <c r="C416" s="12" t="s">
        <v>202</v>
      </c>
      <c r="D416" s="12" t="s">
        <v>281</v>
      </c>
      <c r="E416" s="32">
        <v>934</v>
      </c>
      <c r="F416" s="32">
        <v>0</v>
      </c>
      <c r="G416" s="32">
        <v>0</v>
      </c>
    </row>
    <row r="417" spans="1:7" s="1" customFormat="1" ht="18" customHeight="1">
      <c r="A417" s="12" t="s">
        <v>200</v>
      </c>
      <c r="B417" s="12" t="s">
        <v>201</v>
      </c>
      <c r="C417" s="12" t="s">
        <v>202</v>
      </c>
      <c r="D417" s="12" t="s">
        <v>220</v>
      </c>
      <c r="E417" s="32">
        <v>11420</v>
      </c>
      <c r="F417" s="32">
        <v>430</v>
      </c>
      <c r="G417" s="32">
        <v>0</v>
      </c>
    </row>
    <row r="418" spans="1:7" s="1" customFormat="1" ht="18" customHeight="1">
      <c r="A418" s="12" t="s">
        <v>200</v>
      </c>
      <c r="B418" s="12" t="s">
        <v>201</v>
      </c>
      <c r="C418" s="12" t="s">
        <v>191</v>
      </c>
      <c r="D418" s="12" t="s">
        <v>192</v>
      </c>
      <c r="E418" s="32">
        <v>19110</v>
      </c>
      <c r="F418" s="32">
        <v>86087</v>
      </c>
      <c r="G418" s="32">
        <v>294</v>
      </c>
    </row>
    <row r="419" spans="1:7" s="1" customFormat="1" ht="18" customHeight="1">
      <c r="A419" s="12" t="s">
        <v>200</v>
      </c>
      <c r="B419" s="12" t="s">
        <v>201</v>
      </c>
      <c r="C419" s="12" t="s">
        <v>193</v>
      </c>
      <c r="D419" s="12" t="s">
        <v>298</v>
      </c>
      <c r="E419" s="32">
        <v>9</v>
      </c>
      <c r="F419" s="32">
        <v>501</v>
      </c>
      <c r="G419" s="32">
        <v>0</v>
      </c>
    </row>
    <row r="420" spans="1:7" s="1" customFormat="1" ht="18" customHeight="1">
      <c r="A420" s="12" t="s">
        <v>200</v>
      </c>
      <c r="B420" s="12" t="s">
        <v>201</v>
      </c>
      <c r="C420" s="12" t="s">
        <v>193</v>
      </c>
      <c r="D420" s="12" t="s">
        <v>194</v>
      </c>
      <c r="E420" s="32">
        <v>54195</v>
      </c>
      <c r="F420" s="32">
        <v>50212</v>
      </c>
      <c r="G420" s="32">
        <v>0</v>
      </c>
    </row>
    <row r="421" spans="1:7" s="1" customFormat="1" ht="18" customHeight="1">
      <c r="A421" s="12" t="s">
        <v>200</v>
      </c>
      <c r="B421" s="12" t="s">
        <v>201</v>
      </c>
      <c r="C421" s="12" t="s">
        <v>193</v>
      </c>
      <c r="D421" s="12" t="s">
        <v>299</v>
      </c>
      <c r="E421" s="32">
        <v>33</v>
      </c>
      <c r="F421" s="32">
        <v>1331</v>
      </c>
      <c r="G421" s="32">
        <v>0</v>
      </c>
    </row>
    <row r="422" spans="1:7" s="1" customFormat="1" ht="18" customHeight="1">
      <c r="A422" s="12" t="s">
        <v>200</v>
      </c>
      <c r="B422" s="12" t="s">
        <v>201</v>
      </c>
      <c r="C422" s="12" t="s">
        <v>195</v>
      </c>
      <c r="D422" s="12" t="s">
        <v>261</v>
      </c>
      <c r="E422" s="32">
        <v>167</v>
      </c>
      <c r="F422" s="32">
        <v>667</v>
      </c>
      <c r="G422" s="32">
        <v>0</v>
      </c>
    </row>
    <row r="423" spans="1:7" s="1" customFormat="1" ht="18" customHeight="1">
      <c r="A423" s="12" t="s">
        <v>200</v>
      </c>
      <c r="B423" s="12" t="s">
        <v>201</v>
      </c>
      <c r="C423" s="12" t="s">
        <v>195</v>
      </c>
      <c r="D423" s="12" t="s">
        <v>196</v>
      </c>
      <c r="E423" s="32">
        <v>29</v>
      </c>
      <c r="F423" s="32">
        <v>1072</v>
      </c>
      <c r="G423" s="32">
        <v>0</v>
      </c>
    </row>
    <row r="424" spans="1:7" s="1" customFormat="1" ht="18" customHeight="1">
      <c r="A424" s="12" t="s">
        <v>200</v>
      </c>
      <c r="B424" s="12" t="s">
        <v>201</v>
      </c>
      <c r="C424" s="12" t="s">
        <v>195</v>
      </c>
      <c r="D424" s="12" t="s">
        <v>263</v>
      </c>
      <c r="E424" s="32">
        <v>150</v>
      </c>
      <c r="F424" s="32">
        <v>2108</v>
      </c>
      <c r="G424" s="32">
        <v>0</v>
      </c>
    </row>
    <row r="425" spans="1:7" s="1" customFormat="1" ht="18" customHeight="1">
      <c r="A425" s="12" t="s">
        <v>200</v>
      </c>
      <c r="B425" s="12" t="s">
        <v>201</v>
      </c>
      <c r="C425" s="12" t="s">
        <v>195</v>
      </c>
      <c r="D425" s="12" t="s">
        <v>300</v>
      </c>
      <c r="E425" s="32">
        <v>564</v>
      </c>
      <c r="F425" s="32">
        <v>2382</v>
      </c>
      <c r="G425" s="32">
        <v>0</v>
      </c>
    </row>
    <row r="426" spans="1:7" s="1" customFormat="1" ht="18" customHeight="1">
      <c r="A426" s="12" t="s">
        <v>200</v>
      </c>
      <c r="B426" s="12" t="s">
        <v>201</v>
      </c>
      <c r="C426" s="12" t="s">
        <v>195</v>
      </c>
      <c r="D426" s="12" t="s">
        <v>309</v>
      </c>
      <c r="E426" s="32">
        <v>1</v>
      </c>
      <c r="F426" s="32">
        <v>15</v>
      </c>
      <c r="G426" s="32">
        <v>0</v>
      </c>
    </row>
    <row r="427" spans="1:7" s="1" customFormat="1" ht="18" customHeight="1">
      <c r="A427" s="12" t="s">
        <v>200</v>
      </c>
      <c r="B427" s="12" t="s">
        <v>201</v>
      </c>
      <c r="C427" s="12" t="s">
        <v>222</v>
      </c>
      <c r="D427" s="12" t="s">
        <v>225</v>
      </c>
      <c r="E427" s="32">
        <v>11460</v>
      </c>
      <c r="F427" s="32">
        <v>114795</v>
      </c>
      <c r="G427" s="32">
        <v>0</v>
      </c>
    </row>
    <row r="428" spans="1:7" s="1" customFormat="1" ht="18" customHeight="1">
      <c r="A428" s="12" t="s">
        <v>200</v>
      </c>
      <c r="B428" s="12" t="s">
        <v>201</v>
      </c>
      <c r="C428" s="12" t="s">
        <v>291</v>
      </c>
      <c r="D428" s="12" t="s">
        <v>292</v>
      </c>
      <c r="E428" s="32">
        <v>1716</v>
      </c>
      <c r="F428" s="32">
        <v>129792</v>
      </c>
      <c r="G428" s="32">
        <v>4239</v>
      </c>
    </row>
    <row r="429" spans="1:7" s="1" customFormat="1" ht="18" customHeight="1">
      <c r="A429" s="12" t="s">
        <v>200</v>
      </c>
      <c r="B429" s="12" t="s">
        <v>201</v>
      </c>
      <c r="C429" s="12" t="s">
        <v>204</v>
      </c>
      <c r="D429" s="12" t="s">
        <v>205</v>
      </c>
      <c r="E429" s="32">
        <v>56591</v>
      </c>
      <c r="F429" s="32">
        <v>177024</v>
      </c>
      <c r="G429" s="32">
        <v>0</v>
      </c>
    </row>
    <row r="430" spans="1:7" s="1" customFormat="1" ht="18" customHeight="1">
      <c r="A430" s="12" t="s">
        <v>200</v>
      </c>
      <c r="B430" s="12" t="s">
        <v>201</v>
      </c>
      <c r="C430" s="12" t="s">
        <v>204</v>
      </c>
      <c r="D430" s="12" t="s">
        <v>230</v>
      </c>
      <c r="E430" s="32">
        <v>20179</v>
      </c>
      <c r="F430" s="32">
        <v>140</v>
      </c>
      <c r="G430" s="32">
        <v>0</v>
      </c>
    </row>
    <row r="431" spans="1:7" s="1" customFormat="1" ht="18" customHeight="1">
      <c r="A431" s="12" t="s">
        <v>200</v>
      </c>
      <c r="B431" s="12" t="s">
        <v>201</v>
      </c>
      <c r="C431" s="12" t="s">
        <v>231</v>
      </c>
      <c r="D431" s="12" t="s">
        <v>232</v>
      </c>
      <c r="E431" s="32">
        <v>1639</v>
      </c>
      <c r="F431" s="32">
        <v>0</v>
      </c>
      <c r="G431" s="32">
        <v>0</v>
      </c>
    </row>
    <row r="432" spans="1:7" s="1" customFormat="1" ht="18" customHeight="1">
      <c r="A432" s="12" t="s">
        <v>200</v>
      </c>
      <c r="B432" s="12" t="s">
        <v>201</v>
      </c>
      <c r="C432" s="12" t="s">
        <v>197</v>
      </c>
      <c r="D432" s="12" t="s">
        <v>198</v>
      </c>
      <c r="E432" s="32">
        <v>2605</v>
      </c>
      <c r="F432" s="32">
        <v>13</v>
      </c>
      <c r="G432" s="32">
        <v>0</v>
      </c>
    </row>
    <row r="433" spans="1:7" s="1" customFormat="1" ht="18" customHeight="1">
      <c r="A433" s="12" t="s">
        <v>200</v>
      </c>
      <c r="B433" s="12" t="s">
        <v>201</v>
      </c>
      <c r="C433" s="12" t="s">
        <v>267</v>
      </c>
      <c r="D433" s="12" t="s">
        <v>268</v>
      </c>
      <c r="E433" s="32">
        <v>126</v>
      </c>
      <c r="F433" s="32">
        <v>903</v>
      </c>
      <c r="G433" s="32">
        <v>10</v>
      </c>
    </row>
    <row r="434" spans="1:7" s="1" customFormat="1" ht="18" customHeight="1">
      <c r="A434" s="12" t="s">
        <v>200</v>
      </c>
      <c r="B434" s="12" t="s">
        <v>201</v>
      </c>
      <c r="C434" s="12" t="s">
        <v>233</v>
      </c>
      <c r="D434" s="12" t="s">
        <v>234</v>
      </c>
      <c r="E434" s="32">
        <v>4270</v>
      </c>
      <c r="F434" s="32">
        <v>0</v>
      </c>
      <c r="G434" s="32">
        <v>0</v>
      </c>
    </row>
    <row r="435" spans="1:7" s="1" customFormat="1" ht="18" customHeight="1">
      <c r="A435" s="12" t="s">
        <v>200</v>
      </c>
      <c r="B435" s="12" t="s">
        <v>201</v>
      </c>
      <c r="C435" s="12" t="s">
        <v>206</v>
      </c>
      <c r="D435" s="12" t="s">
        <v>207</v>
      </c>
      <c r="E435" s="32">
        <v>76056</v>
      </c>
      <c r="F435" s="32">
        <v>0</v>
      </c>
      <c r="G435" s="32">
        <v>0</v>
      </c>
    </row>
    <row r="436" spans="1:7" s="1" customFormat="1" ht="18" customHeight="1">
      <c r="A436" s="12" t="s">
        <v>200</v>
      </c>
      <c r="B436" s="12" t="s">
        <v>201</v>
      </c>
      <c r="C436" s="12" t="s">
        <v>206</v>
      </c>
      <c r="D436" s="12" t="s">
        <v>239</v>
      </c>
      <c r="E436" s="32">
        <v>12910</v>
      </c>
      <c r="F436" s="32">
        <v>75</v>
      </c>
      <c r="G436" s="32">
        <v>0</v>
      </c>
    </row>
    <row r="437" spans="1:7" s="1" customFormat="1" ht="18" customHeight="1">
      <c r="A437" s="12" t="s">
        <v>200</v>
      </c>
      <c r="B437" s="12" t="s">
        <v>201</v>
      </c>
      <c r="C437" s="12" t="s">
        <v>206</v>
      </c>
      <c r="D437" s="12" t="s">
        <v>240</v>
      </c>
      <c r="E437" s="32">
        <v>16</v>
      </c>
      <c r="F437" s="32">
        <v>0</v>
      </c>
      <c r="G437" s="32">
        <v>0</v>
      </c>
    </row>
    <row r="438" spans="1:7" s="1" customFormat="1" ht="18" customHeight="1">
      <c r="A438" s="12" t="s">
        <v>200</v>
      </c>
      <c r="B438" s="12" t="s">
        <v>201</v>
      </c>
      <c r="C438" s="12" t="s">
        <v>206</v>
      </c>
      <c r="D438" s="12" t="s">
        <v>241</v>
      </c>
      <c r="E438" s="32">
        <v>289482</v>
      </c>
      <c r="F438" s="32">
        <v>868175</v>
      </c>
      <c r="G438" s="32">
        <v>1</v>
      </c>
    </row>
    <row r="439" spans="1:7" s="1" customFormat="1" ht="18" customHeight="1">
      <c r="A439" s="12" t="s">
        <v>200</v>
      </c>
      <c r="B439" s="12" t="s">
        <v>201</v>
      </c>
      <c r="C439" s="12" t="s">
        <v>206</v>
      </c>
      <c r="D439" s="12" t="s">
        <v>208</v>
      </c>
      <c r="E439" s="32">
        <v>175589</v>
      </c>
      <c r="F439" s="32">
        <v>184112</v>
      </c>
      <c r="G439" s="32">
        <v>249</v>
      </c>
    </row>
    <row r="440" spans="1:7" s="1" customFormat="1" ht="18" customHeight="1">
      <c r="A440" s="12" t="s">
        <v>200</v>
      </c>
      <c r="B440" s="12" t="s">
        <v>201</v>
      </c>
      <c r="C440" s="12" t="s">
        <v>269</v>
      </c>
      <c r="D440" s="12" t="s">
        <v>270</v>
      </c>
      <c r="E440" s="32">
        <v>668</v>
      </c>
      <c r="F440" s="32">
        <v>568</v>
      </c>
      <c r="G440" s="32">
        <v>0</v>
      </c>
    </row>
    <row r="441" spans="1:7" s="1" customFormat="1" ht="18" customHeight="1">
      <c r="A441" s="12" t="s">
        <v>200</v>
      </c>
      <c r="B441" s="12" t="s">
        <v>201</v>
      </c>
      <c r="C441" s="12" t="s">
        <v>269</v>
      </c>
      <c r="D441" s="12" t="s">
        <v>303</v>
      </c>
      <c r="E441" s="32">
        <v>409</v>
      </c>
      <c r="F441" s="32">
        <v>10268</v>
      </c>
      <c r="G441" s="32">
        <v>0</v>
      </c>
    </row>
    <row r="442" spans="1:7" s="1" customFormat="1" ht="18" customHeight="1">
      <c r="A442" s="12" t="s">
        <v>200</v>
      </c>
      <c r="B442" s="12" t="s">
        <v>201</v>
      </c>
      <c r="C442" s="12" t="s">
        <v>269</v>
      </c>
      <c r="D442" s="12" t="s">
        <v>286</v>
      </c>
      <c r="E442" s="32">
        <v>13012</v>
      </c>
      <c r="F442" s="32">
        <v>183278</v>
      </c>
      <c r="G442" s="32">
        <v>0</v>
      </c>
    </row>
    <row r="443" spans="1:7" s="1" customFormat="1" ht="18" customHeight="1">
      <c r="A443" s="12" t="s">
        <v>200</v>
      </c>
      <c r="B443" s="12" t="s">
        <v>295</v>
      </c>
      <c r="C443" s="12" t="s">
        <v>189</v>
      </c>
      <c r="D443" s="12" t="s">
        <v>190</v>
      </c>
      <c r="E443" s="32">
        <v>449</v>
      </c>
      <c r="F443" s="32">
        <v>148</v>
      </c>
      <c r="G443" s="32">
        <v>0</v>
      </c>
    </row>
    <row r="444" spans="1:7" s="1" customFormat="1" ht="18" customHeight="1">
      <c r="A444" s="12" t="s">
        <v>200</v>
      </c>
      <c r="B444" s="12" t="s">
        <v>295</v>
      </c>
      <c r="C444" s="12" t="s">
        <v>200</v>
      </c>
      <c r="D444" s="12" t="s">
        <v>201</v>
      </c>
      <c r="E444" s="32">
        <v>59</v>
      </c>
      <c r="F444" s="32">
        <v>247</v>
      </c>
      <c r="G444" s="32">
        <v>0</v>
      </c>
    </row>
    <row r="445" spans="1:7" s="1" customFormat="1" ht="18" customHeight="1">
      <c r="A445" s="12" t="s">
        <v>200</v>
      </c>
      <c r="B445" s="12" t="s">
        <v>295</v>
      </c>
      <c r="C445" s="12" t="s">
        <v>193</v>
      </c>
      <c r="D445" s="12" t="s">
        <v>298</v>
      </c>
      <c r="E445" s="32">
        <v>0</v>
      </c>
      <c r="F445" s="32">
        <v>1</v>
      </c>
      <c r="G445" s="32">
        <v>0</v>
      </c>
    </row>
    <row r="446" spans="1:7" s="1" customFormat="1" ht="18" customHeight="1">
      <c r="A446" s="12" t="s">
        <v>200</v>
      </c>
      <c r="B446" s="12" t="s">
        <v>295</v>
      </c>
      <c r="C446" s="12" t="s">
        <v>195</v>
      </c>
      <c r="D446" s="12" t="s">
        <v>300</v>
      </c>
      <c r="E446" s="32">
        <v>17</v>
      </c>
      <c r="F446" s="32">
        <v>4</v>
      </c>
      <c r="G446" s="32">
        <v>0</v>
      </c>
    </row>
    <row r="447" spans="1:7" s="1" customFormat="1" ht="18" customHeight="1">
      <c r="A447" s="12" t="s">
        <v>200</v>
      </c>
      <c r="B447" s="12" t="s">
        <v>295</v>
      </c>
      <c r="C447" s="12" t="s">
        <v>269</v>
      </c>
      <c r="D447" s="12" t="s">
        <v>303</v>
      </c>
      <c r="E447" s="32">
        <v>8</v>
      </c>
      <c r="F447" s="32">
        <v>63</v>
      </c>
      <c r="G447" s="32">
        <v>0</v>
      </c>
    </row>
    <row r="448" spans="1:7" s="1" customFormat="1" ht="18" customHeight="1">
      <c r="A448" s="12" t="s">
        <v>200</v>
      </c>
      <c r="B448" s="12" t="s">
        <v>308</v>
      </c>
      <c r="C448" s="12" t="s">
        <v>200</v>
      </c>
      <c r="D448" s="12" t="s">
        <v>201</v>
      </c>
      <c r="E448" s="32">
        <v>4214</v>
      </c>
      <c r="F448" s="32">
        <v>16</v>
      </c>
      <c r="G448" s="32">
        <v>0</v>
      </c>
    </row>
    <row r="449" spans="1:7" s="1" customFormat="1" ht="18" customHeight="1">
      <c r="A449" s="12" t="s">
        <v>200</v>
      </c>
      <c r="B449" s="12" t="s">
        <v>308</v>
      </c>
      <c r="C449" s="12" t="s">
        <v>202</v>
      </c>
      <c r="D449" s="12" t="s">
        <v>281</v>
      </c>
      <c r="E449" s="32">
        <v>2495</v>
      </c>
      <c r="F449" s="32">
        <v>94</v>
      </c>
      <c r="G449" s="32">
        <v>0</v>
      </c>
    </row>
    <row r="450" spans="1:7" s="1" customFormat="1" ht="18" customHeight="1">
      <c r="A450" s="12" t="s">
        <v>200</v>
      </c>
      <c r="B450" s="12" t="s">
        <v>308</v>
      </c>
      <c r="C450" s="12" t="s">
        <v>202</v>
      </c>
      <c r="D450" s="12" t="s">
        <v>220</v>
      </c>
      <c r="E450" s="32">
        <v>2273</v>
      </c>
      <c r="F450" s="32">
        <v>13</v>
      </c>
      <c r="G450" s="32">
        <v>0</v>
      </c>
    </row>
    <row r="451" spans="1:7" s="1" customFormat="1" ht="18" customHeight="1">
      <c r="A451" s="12" t="s">
        <v>218</v>
      </c>
      <c r="B451" s="12" t="s">
        <v>296</v>
      </c>
      <c r="C451" s="12" t="s">
        <v>189</v>
      </c>
      <c r="D451" s="12" t="s">
        <v>190</v>
      </c>
      <c r="E451" s="32">
        <v>90283</v>
      </c>
      <c r="F451" s="32">
        <v>45959</v>
      </c>
      <c r="G451" s="32">
        <v>36</v>
      </c>
    </row>
    <row r="452" spans="1:7" s="1" customFormat="1" ht="18" customHeight="1">
      <c r="A452" s="12" t="s">
        <v>218</v>
      </c>
      <c r="B452" s="12" t="s">
        <v>296</v>
      </c>
      <c r="C452" s="12" t="s">
        <v>218</v>
      </c>
      <c r="D452" s="12" t="s">
        <v>219</v>
      </c>
      <c r="E452" s="32">
        <v>64071</v>
      </c>
      <c r="F452" s="32">
        <v>460867</v>
      </c>
      <c r="G452" s="32">
        <v>10609</v>
      </c>
    </row>
    <row r="453" spans="1:7" s="1" customFormat="1" ht="18" customHeight="1">
      <c r="A453" s="12" t="s">
        <v>218</v>
      </c>
      <c r="B453" s="12" t="s">
        <v>296</v>
      </c>
      <c r="C453" s="12" t="s">
        <v>195</v>
      </c>
      <c r="D453" s="12" t="s">
        <v>196</v>
      </c>
      <c r="E453" s="32">
        <v>867</v>
      </c>
      <c r="F453" s="32">
        <v>37139</v>
      </c>
      <c r="G453" s="32">
        <v>173</v>
      </c>
    </row>
    <row r="454" spans="1:7" s="1" customFormat="1" ht="18" customHeight="1">
      <c r="A454" s="12" t="s">
        <v>218</v>
      </c>
      <c r="B454" s="12" t="s">
        <v>296</v>
      </c>
      <c r="C454" s="12" t="s">
        <v>291</v>
      </c>
      <c r="D454" s="12" t="s">
        <v>292</v>
      </c>
      <c r="E454" s="32">
        <v>147</v>
      </c>
      <c r="F454" s="32">
        <v>35989</v>
      </c>
      <c r="G454" s="32">
        <v>958</v>
      </c>
    </row>
    <row r="455" spans="1:7" s="1" customFormat="1" ht="18" customHeight="1">
      <c r="A455" s="12" t="s">
        <v>218</v>
      </c>
      <c r="B455" s="12" t="s">
        <v>219</v>
      </c>
      <c r="C455" s="12" t="s">
        <v>185</v>
      </c>
      <c r="D455" s="12" t="s">
        <v>186</v>
      </c>
      <c r="E455" s="32">
        <v>9017</v>
      </c>
      <c r="F455" s="32">
        <v>218918</v>
      </c>
      <c r="G455" s="32">
        <v>3868</v>
      </c>
    </row>
    <row r="456" spans="1:7" s="1" customFormat="1" ht="18" customHeight="1">
      <c r="A456" s="12" t="s">
        <v>218</v>
      </c>
      <c r="B456" s="12" t="s">
        <v>219</v>
      </c>
      <c r="C456" s="12" t="s">
        <v>259</v>
      </c>
      <c r="D456" s="12" t="s">
        <v>260</v>
      </c>
      <c r="E456" s="32">
        <v>57</v>
      </c>
      <c r="F456" s="32">
        <v>0</v>
      </c>
      <c r="G456" s="32">
        <v>0</v>
      </c>
    </row>
    <row r="457" spans="1:7" s="1" customFormat="1" ht="18" customHeight="1">
      <c r="A457" s="12" t="s">
        <v>218</v>
      </c>
      <c r="B457" s="12" t="s">
        <v>219</v>
      </c>
      <c r="C457" s="12" t="s">
        <v>211</v>
      </c>
      <c r="D457" s="12" t="s">
        <v>214</v>
      </c>
      <c r="E457" s="32">
        <v>3839</v>
      </c>
      <c r="F457" s="32">
        <v>88733</v>
      </c>
      <c r="G457" s="32">
        <v>230</v>
      </c>
    </row>
    <row r="458" spans="1:7" s="1" customFormat="1" ht="18" customHeight="1">
      <c r="A458" s="12" t="s">
        <v>218</v>
      </c>
      <c r="B458" s="12" t="s">
        <v>219</v>
      </c>
      <c r="C458" s="12" t="s">
        <v>187</v>
      </c>
      <c r="D458" s="12" t="s">
        <v>188</v>
      </c>
      <c r="E458" s="32">
        <v>122675</v>
      </c>
      <c r="F458" s="32">
        <v>356409</v>
      </c>
      <c r="G458" s="32">
        <v>8534</v>
      </c>
    </row>
    <row r="459" spans="1:7" s="1" customFormat="1" ht="18" customHeight="1">
      <c r="A459" s="12" t="s">
        <v>218</v>
      </c>
      <c r="B459" s="12" t="s">
        <v>219</v>
      </c>
      <c r="C459" s="12" t="s">
        <v>189</v>
      </c>
      <c r="D459" s="12" t="s">
        <v>190</v>
      </c>
      <c r="E459" s="32">
        <v>187749</v>
      </c>
      <c r="F459" s="32">
        <v>293093</v>
      </c>
      <c r="G459" s="32">
        <v>15997</v>
      </c>
    </row>
    <row r="460" spans="1:7" s="1" customFormat="1" ht="18" customHeight="1">
      <c r="A460" s="12" t="s">
        <v>218</v>
      </c>
      <c r="B460" s="12" t="s">
        <v>219</v>
      </c>
      <c r="C460" s="12" t="s">
        <v>218</v>
      </c>
      <c r="D460" s="12" t="s">
        <v>296</v>
      </c>
      <c r="E460" s="32">
        <v>70801</v>
      </c>
      <c r="F460" s="32">
        <v>106802</v>
      </c>
      <c r="G460" s="32">
        <v>385</v>
      </c>
    </row>
    <row r="461" spans="1:7" s="1" customFormat="1" ht="18" customHeight="1">
      <c r="A461" s="12" t="s">
        <v>218</v>
      </c>
      <c r="B461" s="12" t="s">
        <v>219</v>
      </c>
      <c r="C461" s="12" t="s">
        <v>202</v>
      </c>
      <c r="D461" s="12" t="s">
        <v>203</v>
      </c>
      <c r="E461" s="32">
        <v>344</v>
      </c>
      <c r="F461" s="32">
        <v>7</v>
      </c>
      <c r="G461" s="32">
        <v>4136</v>
      </c>
    </row>
    <row r="462" spans="1:7" s="1" customFormat="1" ht="18" customHeight="1">
      <c r="A462" s="12" t="s">
        <v>218</v>
      </c>
      <c r="B462" s="12" t="s">
        <v>219</v>
      </c>
      <c r="C462" s="12" t="s">
        <v>195</v>
      </c>
      <c r="D462" s="12" t="s">
        <v>196</v>
      </c>
      <c r="E462" s="32">
        <v>61552</v>
      </c>
      <c r="F462" s="32">
        <v>694290</v>
      </c>
      <c r="G462" s="32">
        <v>34210</v>
      </c>
    </row>
    <row r="463" spans="1:7" s="1" customFormat="1" ht="18" customHeight="1">
      <c r="A463" s="12" t="s">
        <v>218</v>
      </c>
      <c r="B463" s="12" t="s">
        <v>219</v>
      </c>
      <c r="C463" s="12" t="s">
        <v>195</v>
      </c>
      <c r="D463" s="12" t="s">
        <v>263</v>
      </c>
      <c r="E463" s="32">
        <v>156</v>
      </c>
      <c r="F463" s="32">
        <v>0</v>
      </c>
      <c r="G463" s="32">
        <v>0</v>
      </c>
    </row>
    <row r="464" spans="1:7" s="1" customFormat="1" ht="18" customHeight="1">
      <c r="A464" s="12" t="s">
        <v>218</v>
      </c>
      <c r="B464" s="12" t="s">
        <v>219</v>
      </c>
      <c r="C464" s="12" t="s">
        <v>195</v>
      </c>
      <c r="D464" s="12" t="s">
        <v>265</v>
      </c>
      <c r="E464" s="32">
        <v>1909</v>
      </c>
      <c r="F464" s="32">
        <v>0</v>
      </c>
      <c r="G464" s="32">
        <v>0</v>
      </c>
    </row>
    <row r="465" spans="1:7" s="1" customFormat="1" ht="18" customHeight="1">
      <c r="A465" s="12" t="s">
        <v>218</v>
      </c>
      <c r="B465" s="12" t="s">
        <v>219</v>
      </c>
      <c r="C465" s="12" t="s">
        <v>195</v>
      </c>
      <c r="D465" s="12" t="s">
        <v>221</v>
      </c>
      <c r="E465" s="32">
        <v>1745</v>
      </c>
      <c r="F465" s="32">
        <v>204615</v>
      </c>
      <c r="G465" s="32">
        <v>3235</v>
      </c>
    </row>
    <row r="466" spans="1:7" s="1" customFormat="1" ht="18" customHeight="1">
      <c r="A466" s="12" t="s">
        <v>218</v>
      </c>
      <c r="B466" s="12" t="s">
        <v>219</v>
      </c>
      <c r="C466" s="12" t="s">
        <v>222</v>
      </c>
      <c r="D466" s="12" t="s">
        <v>225</v>
      </c>
      <c r="E466" s="32">
        <v>13688</v>
      </c>
      <c r="F466" s="32">
        <v>93320</v>
      </c>
      <c r="G466" s="32">
        <v>833</v>
      </c>
    </row>
    <row r="467" spans="1:7" s="1" customFormat="1" ht="18" customHeight="1">
      <c r="A467" s="12" t="s">
        <v>218</v>
      </c>
      <c r="B467" s="12" t="s">
        <v>219</v>
      </c>
      <c r="C467" s="12" t="s">
        <v>291</v>
      </c>
      <c r="D467" s="12" t="s">
        <v>292</v>
      </c>
      <c r="E467" s="32">
        <v>12725</v>
      </c>
      <c r="F467" s="32">
        <v>3304</v>
      </c>
      <c r="G467" s="32">
        <v>17641</v>
      </c>
    </row>
    <row r="468" spans="1:7" s="1" customFormat="1" ht="18" customHeight="1">
      <c r="A468" s="12" t="s">
        <v>218</v>
      </c>
      <c r="B468" s="12" t="s">
        <v>219</v>
      </c>
      <c r="C468" s="12" t="s">
        <v>204</v>
      </c>
      <c r="D468" s="12" t="s">
        <v>205</v>
      </c>
      <c r="E468" s="32">
        <v>91170</v>
      </c>
      <c r="F468" s="32">
        <v>40316</v>
      </c>
      <c r="G468" s="32">
        <v>7933</v>
      </c>
    </row>
    <row r="469" spans="1:7" s="1" customFormat="1" ht="18" customHeight="1">
      <c r="A469" s="12" t="s">
        <v>218</v>
      </c>
      <c r="B469" s="12" t="s">
        <v>219</v>
      </c>
      <c r="C469" s="12" t="s">
        <v>237</v>
      </c>
      <c r="D469" s="12" t="s">
        <v>238</v>
      </c>
      <c r="E469" s="32">
        <v>460</v>
      </c>
      <c r="F469" s="32">
        <v>620</v>
      </c>
      <c r="G469" s="32">
        <v>0</v>
      </c>
    </row>
    <row r="470" spans="1:7" s="1" customFormat="1" ht="18" customHeight="1">
      <c r="A470" s="12" t="s">
        <v>218</v>
      </c>
      <c r="B470" s="12" t="s">
        <v>219</v>
      </c>
      <c r="C470" s="12" t="s">
        <v>206</v>
      </c>
      <c r="D470" s="12" t="s">
        <v>207</v>
      </c>
      <c r="E470" s="32">
        <v>3994</v>
      </c>
      <c r="F470" s="32">
        <v>1084</v>
      </c>
      <c r="G470" s="32">
        <v>0</v>
      </c>
    </row>
    <row r="471" spans="1:7" s="1" customFormat="1" ht="18" customHeight="1">
      <c r="A471" s="12" t="s">
        <v>218</v>
      </c>
      <c r="B471" s="12" t="s">
        <v>219</v>
      </c>
      <c r="C471" s="12" t="s">
        <v>206</v>
      </c>
      <c r="D471" s="12" t="s">
        <v>208</v>
      </c>
      <c r="E471" s="32">
        <v>88759</v>
      </c>
      <c r="F471" s="32">
        <v>184821</v>
      </c>
      <c r="G471" s="32">
        <v>72756</v>
      </c>
    </row>
    <row r="472" spans="1:7" s="1" customFormat="1" ht="18" customHeight="1">
      <c r="A472" s="12" t="s">
        <v>202</v>
      </c>
      <c r="B472" s="12" t="s">
        <v>310</v>
      </c>
      <c r="C472" s="12" t="s">
        <v>189</v>
      </c>
      <c r="D472" s="12" t="s">
        <v>190</v>
      </c>
      <c r="E472" s="32">
        <v>35</v>
      </c>
      <c r="F472" s="32">
        <v>0</v>
      </c>
      <c r="G472" s="32">
        <v>0</v>
      </c>
    </row>
    <row r="473" spans="1:7" s="1" customFormat="1" ht="18" customHeight="1">
      <c r="A473" s="12" t="s">
        <v>202</v>
      </c>
      <c r="B473" s="12" t="s">
        <v>310</v>
      </c>
      <c r="C473" s="12" t="s">
        <v>202</v>
      </c>
      <c r="D473" s="12" t="s">
        <v>203</v>
      </c>
      <c r="E473" s="32">
        <v>25</v>
      </c>
      <c r="F473" s="32">
        <v>0</v>
      </c>
      <c r="G473" s="32">
        <v>0</v>
      </c>
    </row>
    <row r="474" spans="1:7" s="1" customFormat="1" ht="18" customHeight="1">
      <c r="A474" s="12" t="s">
        <v>202</v>
      </c>
      <c r="B474" s="12" t="s">
        <v>310</v>
      </c>
      <c r="C474" s="12" t="s">
        <v>202</v>
      </c>
      <c r="D474" s="12" t="s">
        <v>281</v>
      </c>
      <c r="E474" s="32">
        <v>7195</v>
      </c>
      <c r="F474" s="32">
        <v>111</v>
      </c>
      <c r="G474" s="32">
        <v>0</v>
      </c>
    </row>
    <row r="475" spans="1:7" s="1" customFormat="1" ht="18" customHeight="1">
      <c r="A475" s="12" t="s">
        <v>202</v>
      </c>
      <c r="B475" s="12" t="s">
        <v>310</v>
      </c>
      <c r="C475" s="12" t="s">
        <v>202</v>
      </c>
      <c r="D475" s="12" t="s">
        <v>297</v>
      </c>
      <c r="E475" s="32">
        <v>350</v>
      </c>
      <c r="F475" s="32">
        <v>0</v>
      </c>
      <c r="G475" s="32">
        <v>0</v>
      </c>
    </row>
    <row r="476" spans="1:7" s="1" customFormat="1" ht="18" customHeight="1">
      <c r="A476" s="12" t="s">
        <v>202</v>
      </c>
      <c r="B476" s="12" t="s">
        <v>311</v>
      </c>
      <c r="C476" s="12" t="s">
        <v>204</v>
      </c>
      <c r="D476" s="12" t="s">
        <v>230</v>
      </c>
      <c r="E476" s="32">
        <v>17</v>
      </c>
      <c r="F476" s="32">
        <v>0</v>
      </c>
      <c r="G476" s="32">
        <v>0</v>
      </c>
    </row>
    <row r="477" spans="1:7" s="1" customFormat="1" ht="18" customHeight="1">
      <c r="A477" s="12" t="s">
        <v>202</v>
      </c>
      <c r="B477" s="12" t="s">
        <v>203</v>
      </c>
      <c r="C477" s="12" t="s">
        <v>182</v>
      </c>
      <c r="D477" s="12" t="s">
        <v>184</v>
      </c>
      <c r="E477" s="32">
        <v>623</v>
      </c>
      <c r="F477" s="32">
        <v>0</v>
      </c>
      <c r="G477" s="32">
        <v>0</v>
      </c>
    </row>
    <row r="478" spans="1:7" s="1" customFormat="1" ht="18" customHeight="1">
      <c r="A478" s="12" t="s">
        <v>202</v>
      </c>
      <c r="B478" s="12" t="s">
        <v>203</v>
      </c>
      <c r="C478" s="12" t="s">
        <v>209</v>
      </c>
      <c r="D478" s="12" t="s">
        <v>210</v>
      </c>
      <c r="E478" s="32">
        <v>27662</v>
      </c>
      <c r="F478" s="32">
        <v>1753</v>
      </c>
      <c r="G478" s="32">
        <v>0</v>
      </c>
    </row>
    <row r="479" spans="1:7" s="1" customFormat="1" ht="18" customHeight="1">
      <c r="A479" s="12" t="s">
        <v>202</v>
      </c>
      <c r="B479" s="12" t="s">
        <v>203</v>
      </c>
      <c r="C479" s="12" t="s">
        <v>185</v>
      </c>
      <c r="D479" s="12" t="s">
        <v>186</v>
      </c>
      <c r="E479" s="32">
        <v>1676</v>
      </c>
      <c r="F479" s="32">
        <v>1169</v>
      </c>
      <c r="G479" s="32">
        <v>0</v>
      </c>
    </row>
    <row r="480" spans="1:7" s="1" customFormat="1" ht="18" customHeight="1">
      <c r="A480" s="12" t="s">
        <v>202</v>
      </c>
      <c r="B480" s="12" t="s">
        <v>203</v>
      </c>
      <c r="C480" s="12" t="s">
        <v>211</v>
      </c>
      <c r="D480" s="12" t="s">
        <v>277</v>
      </c>
      <c r="E480" s="32">
        <v>25627</v>
      </c>
      <c r="F480" s="32">
        <v>156555</v>
      </c>
      <c r="G480" s="32">
        <v>0</v>
      </c>
    </row>
    <row r="481" spans="1:7" s="1" customFormat="1" ht="18" customHeight="1">
      <c r="A481" s="12" t="s">
        <v>202</v>
      </c>
      <c r="B481" s="12" t="s">
        <v>203</v>
      </c>
      <c r="C481" s="12" t="s">
        <v>211</v>
      </c>
      <c r="D481" s="12" t="s">
        <v>213</v>
      </c>
      <c r="E481" s="32">
        <v>108008</v>
      </c>
      <c r="F481" s="32">
        <v>27369</v>
      </c>
      <c r="G481" s="32">
        <v>0</v>
      </c>
    </row>
    <row r="482" spans="1:7" s="1" customFormat="1" ht="18" customHeight="1">
      <c r="A482" s="12" t="s">
        <v>202</v>
      </c>
      <c r="B482" s="12" t="s">
        <v>203</v>
      </c>
      <c r="C482" s="12" t="s">
        <v>211</v>
      </c>
      <c r="D482" s="12" t="s">
        <v>214</v>
      </c>
      <c r="E482" s="32">
        <v>260978</v>
      </c>
      <c r="F482" s="32">
        <v>1363423</v>
      </c>
      <c r="G482" s="32">
        <v>1501552</v>
      </c>
    </row>
    <row r="483" spans="1:7" s="1" customFormat="1" ht="18" customHeight="1">
      <c r="A483" s="12" t="s">
        <v>202</v>
      </c>
      <c r="B483" s="12" t="s">
        <v>203</v>
      </c>
      <c r="C483" s="12" t="s">
        <v>211</v>
      </c>
      <c r="D483" s="12" t="s">
        <v>215</v>
      </c>
      <c r="E483" s="32">
        <v>173</v>
      </c>
      <c r="F483" s="32">
        <v>0</v>
      </c>
      <c r="G483" s="32">
        <v>0</v>
      </c>
    </row>
    <row r="484" spans="1:7" s="1" customFormat="1" ht="18" customHeight="1">
      <c r="A484" s="12" t="s">
        <v>202</v>
      </c>
      <c r="B484" s="12" t="s">
        <v>203</v>
      </c>
      <c r="C484" s="12" t="s">
        <v>211</v>
      </c>
      <c r="D484" s="12" t="s">
        <v>278</v>
      </c>
      <c r="E484" s="32">
        <v>21</v>
      </c>
      <c r="F484" s="32">
        <v>0</v>
      </c>
      <c r="G484" s="32">
        <v>0</v>
      </c>
    </row>
    <row r="485" spans="1:7" s="1" customFormat="1" ht="18" customHeight="1">
      <c r="A485" s="12" t="s">
        <v>202</v>
      </c>
      <c r="B485" s="12" t="s">
        <v>203</v>
      </c>
      <c r="C485" s="12" t="s">
        <v>187</v>
      </c>
      <c r="D485" s="12" t="s">
        <v>188</v>
      </c>
      <c r="E485" s="32">
        <v>41195</v>
      </c>
      <c r="F485" s="32">
        <v>479916</v>
      </c>
      <c r="G485" s="32">
        <v>55499</v>
      </c>
    </row>
    <row r="486" spans="1:7" s="1" customFormat="1" ht="18" customHeight="1">
      <c r="A486" s="12" t="s">
        <v>202</v>
      </c>
      <c r="B486" s="12" t="s">
        <v>203</v>
      </c>
      <c r="C486" s="12" t="s">
        <v>189</v>
      </c>
      <c r="D486" s="12" t="s">
        <v>190</v>
      </c>
      <c r="E486" s="32">
        <v>477175</v>
      </c>
      <c r="F486" s="32">
        <v>1584929</v>
      </c>
      <c r="G486" s="32">
        <v>13361</v>
      </c>
    </row>
    <row r="487" spans="1:7" s="1" customFormat="1" ht="18" customHeight="1">
      <c r="A487" s="12" t="s">
        <v>202</v>
      </c>
      <c r="B487" s="12" t="s">
        <v>203</v>
      </c>
      <c r="C487" s="12" t="s">
        <v>216</v>
      </c>
      <c r="D487" s="12" t="s">
        <v>217</v>
      </c>
      <c r="E487" s="32">
        <v>190692</v>
      </c>
      <c r="F487" s="32">
        <v>198729</v>
      </c>
      <c r="G487" s="32">
        <v>693</v>
      </c>
    </row>
    <row r="488" spans="1:7" s="1" customFormat="1" ht="18" customHeight="1">
      <c r="A488" s="12" t="s">
        <v>202</v>
      </c>
      <c r="B488" s="12" t="s">
        <v>203</v>
      </c>
      <c r="C488" s="12" t="s">
        <v>200</v>
      </c>
      <c r="D488" s="12" t="s">
        <v>201</v>
      </c>
      <c r="E488" s="32">
        <v>33458</v>
      </c>
      <c r="F488" s="32">
        <v>18904</v>
      </c>
      <c r="G488" s="32">
        <v>0</v>
      </c>
    </row>
    <row r="489" spans="1:7" s="1" customFormat="1" ht="18" customHeight="1">
      <c r="A489" s="12" t="s">
        <v>202</v>
      </c>
      <c r="B489" s="12" t="s">
        <v>203</v>
      </c>
      <c r="C489" s="12" t="s">
        <v>200</v>
      </c>
      <c r="D489" s="12" t="s">
        <v>308</v>
      </c>
      <c r="E489" s="32">
        <v>8</v>
      </c>
      <c r="F489" s="32">
        <v>0</v>
      </c>
      <c r="G489" s="32">
        <v>0</v>
      </c>
    </row>
    <row r="490" spans="1:7" s="1" customFormat="1" ht="18" customHeight="1">
      <c r="A490" s="12" t="s">
        <v>202</v>
      </c>
      <c r="B490" s="12" t="s">
        <v>203</v>
      </c>
      <c r="C490" s="12" t="s">
        <v>218</v>
      </c>
      <c r="D490" s="12" t="s">
        <v>219</v>
      </c>
      <c r="E490" s="32">
        <v>360</v>
      </c>
      <c r="F490" s="32">
        <v>0</v>
      </c>
      <c r="G490" s="32">
        <v>0</v>
      </c>
    </row>
    <row r="491" spans="1:7" s="1" customFormat="1" ht="18" customHeight="1">
      <c r="A491" s="12" t="s">
        <v>202</v>
      </c>
      <c r="B491" s="12" t="s">
        <v>203</v>
      </c>
      <c r="C491" s="12" t="s">
        <v>202</v>
      </c>
      <c r="D491" s="12" t="s">
        <v>282</v>
      </c>
      <c r="E491" s="32">
        <v>32</v>
      </c>
      <c r="F491" s="32">
        <v>0</v>
      </c>
      <c r="G491" s="32">
        <v>0</v>
      </c>
    </row>
    <row r="492" spans="1:7" s="1" customFormat="1" ht="18" customHeight="1">
      <c r="A492" s="12" t="s">
        <v>202</v>
      </c>
      <c r="B492" s="12" t="s">
        <v>203</v>
      </c>
      <c r="C492" s="12" t="s">
        <v>202</v>
      </c>
      <c r="D492" s="12" t="s">
        <v>279</v>
      </c>
      <c r="E492" s="32">
        <v>51</v>
      </c>
      <c r="F492" s="32">
        <v>0</v>
      </c>
      <c r="G492" s="32">
        <v>0</v>
      </c>
    </row>
    <row r="493" spans="1:7" s="1" customFormat="1" ht="18" customHeight="1">
      <c r="A493" s="12" t="s">
        <v>202</v>
      </c>
      <c r="B493" s="12" t="s">
        <v>203</v>
      </c>
      <c r="C493" s="12" t="s">
        <v>202</v>
      </c>
      <c r="D493" s="12" t="s">
        <v>312</v>
      </c>
      <c r="E493" s="32">
        <v>32</v>
      </c>
      <c r="F493" s="32">
        <v>0</v>
      </c>
      <c r="G493" s="32">
        <v>0</v>
      </c>
    </row>
    <row r="494" spans="1:7" s="1" customFormat="1" ht="18" customHeight="1">
      <c r="A494" s="12" t="s">
        <v>202</v>
      </c>
      <c r="B494" s="12" t="s">
        <v>203</v>
      </c>
      <c r="C494" s="12" t="s">
        <v>202</v>
      </c>
      <c r="D494" s="12" t="s">
        <v>283</v>
      </c>
      <c r="E494" s="32">
        <v>7199</v>
      </c>
      <c r="F494" s="32">
        <v>0</v>
      </c>
      <c r="G494" s="32">
        <v>0</v>
      </c>
    </row>
    <row r="495" spans="1:7" s="1" customFormat="1" ht="18" customHeight="1">
      <c r="A495" s="12" t="s">
        <v>202</v>
      </c>
      <c r="B495" s="12" t="s">
        <v>203</v>
      </c>
      <c r="C495" s="12" t="s">
        <v>202</v>
      </c>
      <c r="D495" s="12" t="s">
        <v>313</v>
      </c>
      <c r="E495" s="32">
        <v>1</v>
      </c>
      <c r="F495" s="32">
        <v>0</v>
      </c>
      <c r="G495" s="32">
        <v>0</v>
      </c>
    </row>
    <row r="496" spans="1:7" s="1" customFormat="1" ht="18" customHeight="1">
      <c r="A496" s="12" t="s">
        <v>202</v>
      </c>
      <c r="B496" s="12" t="s">
        <v>203</v>
      </c>
      <c r="C496" s="12" t="s">
        <v>202</v>
      </c>
      <c r="D496" s="12" t="s">
        <v>297</v>
      </c>
      <c r="E496" s="32">
        <v>854</v>
      </c>
      <c r="F496" s="32">
        <v>594</v>
      </c>
      <c r="G496" s="32">
        <v>0</v>
      </c>
    </row>
    <row r="497" spans="1:7" s="1" customFormat="1" ht="18" customHeight="1">
      <c r="A497" s="12" t="s">
        <v>202</v>
      </c>
      <c r="B497" s="12" t="s">
        <v>203</v>
      </c>
      <c r="C497" s="12" t="s">
        <v>202</v>
      </c>
      <c r="D497" s="12" t="s">
        <v>220</v>
      </c>
      <c r="E497" s="32">
        <v>46104</v>
      </c>
      <c r="F497" s="32">
        <v>38702</v>
      </c>
      <c r="G497" s="32">
        <v>241</v>
      </c>
    </row>
    <row r="498" spans="1:7" s="1" customFormat="1" ht="18" customHeight="1">
      <c r="A498" s="12" t="s">
        <v>202</v>
      </c>
      <c r="B498" s="12" t="s">
        <v>203</v>
      </c>
      <c r="C498" s="12" t="s">
        <v>191</v>
      </c>
      <c r="D498" s="12" t="s">
        <v>192</v>
      </c>
      <c r="E498" s="32">
        <v>9931</v>
      </c>
      <c r="F498" s="32">
        <v>27384</v>
      </c>
      <c r="G498" s="32">
        <v>0</v>
      </c>
    </row>
    <row r="499" spans="1:7" s="1" customFormat="1" ht="18" customHeight="1">
      <c r="A499" s="12" t="s">
        <v>202</v>
      </c>
      <c r="B499" s="12" t="s">
        <v>203</v>
      </c>
      <c r="C499" s="12" t="s">
        <v>193</v>
      </c>
      <c r="D499" s="12" t="s">
        <v>194</v>
      </c>
      <c r="E499" s="32">
        <v>14449</v>
      </c>
      <c r="F499" s="32">
        <v>20175</v>
      </c>
      <c r="G499" s="32">
        <v>0</v>
      </c>
    </row>
    <row r="500" spans="1:7" s="1" customFormat="1" ht="18" customHeight="1">
      <c r="A500" s="12" t="s">
        <v>202</v>
      </c>
      <c r="B500" s="12" t="s">
        <v>203</v>
      </c>
      <c r="C500" s="12" t="s">
        <v>195</v>
      </c>
      <c r="D500" s="12" t="s">
        <v>196</v>
      </c>
      <c r="E500" s="32">
        <v>3159</v>
      </c>
      <c r="F500" s="32">
        <v>15651</v>
      </c>
      <c r="G500" s="32">
        <v>123</v>
      </c>
    </row>
    <row r="501" spans="1:7" s="1" customFormat="1" ht="18" customHeight="1">
      <c r="A501" s="12" t="s">
        <v>202</v>
      </c>
      <c r="B501" s="12" t="s">
        <v>203</v>
      </c>
      <c r="C501" s="12" t="s">
        <v>195</v>
      </c>
      <c r="D501" s="12" t="s">
        <v>263</v>
      </c>
      <c r="E501" s="32">
        <v>2437</v>
      </c>
      <c r="F501" s="32">
        <v>24606</v>
      </c>
      <c r="G501" s="32">
        <v>91</v>
      </c>
    </row>
    <row r="502" spans="1:7" s="1" customFormat="1" ht="18" customHeight="1">
      <c r="A502" s="12" t="s">
        <v>202</v>
      </c>
      <c r="B502" s="12" t="s">
        <v>203</v>
      </c>
      <c r="C502" s="12" t="s">
        <v>195</v>
      </c>
      <c r="D502" s="12" t="s">
        <v>265</v>
      </c>
      <c r="E502" s="32">
        <v>8957</v>
      </c>
      <c r="F502" s="32">
        <v>0</v>
      </c>
      <c r="G502" s="32">
        <v>0</v>
      </c>
    </row>
    <row r="503" spans="1:7" s="1" customFormat="1" ht="18" customHeight="1">
      <c r="A503" s="12" t="s">
        <v>202</v>
      </c>
      <c r="B503" s="12" t="s">
        <v>203</v>
      </c>
      <c r="C503" s="12" t="s">
        <v>288</v>
      </c>
      <c r="D503" s="12" t="s">
        <v>289</v>
      </c>
      <c r="E503" s="32">
        <v>9443</v>
      </c>
      <c r="F503" s="32">
        <v>143529</v>
      </c>
      <c r="G503" s="32">
        <v>0</v>
      </c>
    </row>
    <row r="504" spans="1:7" s="1" customFormat="1" ht="18" customHeight="1">
      <c r="A504" s="12" t="s">
        <v>202</v>
      </c>
      <c r="B504" s="12" t="s">
        <v>203</v>
      </c>
      <c r="C504" s="12" t="s">
        <v>222</v>
      </c>
      <c r="D504" s="12" t="s">
        <v>224</v>
      </c>
      <c r="E504" s="32">
        <v>748</v>
      </c>
      <c r="F504" s="32">
        <v>57</v>
      </c>
      <c r="G504" s="32">
        <v>0</v>
      </c>
    </row>
    <row r="505" spans="1:7" s="1" customFormat="1" ht="18" customHeight="1">
      <c r="A505" s="12" t="s">
        <v>202</v>
      </c>
      <c r="B505" s="12" t="s">
        <v>203</v>
      </c>
      <c r="C505" s="12" t="s">
        <v>222</v>
      </c>
      <c r="D505" s="12" t="s">
        <v>225</v>
      </c>
      <c r="E505" s="32">
        <v>124891</v>
      </c>
      <c r="F505" s="32">
        <v>574174</v>
      </c>
      <c r="G505" s="32">
        <v>1361</v>
      </c>
    </row>
    <row r="506" spans="1:7" s="1" customFormat="1" ht="18" customHeight="1">
      <c r="A506" s="12" t="s">
        <v>202</v>
      </c>
      <c r="B506" s="12" t="s">
        <v>203</v>
      </c>
      <c r="C506" s="12" t="s">
        <v>226</v>
      </c>
      <c r="D506" s="12" t="s">
        <v>227</v>
      </c>
      <c r="E506" s="32">
        <v>93394</v>
      </c>
      <c r="F506" s="32">
        <v>67293</v>
      </c>
      <c r="G506" s="32">
        <v>389</v>
      </c>
    </row>
    <row r="507" spans="1:7" s="1" customFormat="1" ht="18" customHeight="1">
      <c r="A507" s="12" t="s">
        <v>202</v>
      </c>
      <c r="B507" s="12" t="s">
        <v>203</v>
      </c>
      <c r="C507" s="12" t="s">
        <v>226</v>
      </c>
      <c r="D507" s="12" t="s">
        <v>228</v>
      </c>
      <c r="E507" s="32">
        <v>1744</v>
      </c>
      <c r="F507" s="32">
        <v>0</v>
      </c>
      <c r="G507" s="32">
        <v>0</v>
      </c>
    </row>
    <row r="508" spans="1:7" s="1" customFormat="1" ht="18" customHeight="1">
      <c r="A508" s="12" t="s">
        <v>202</v>
      </c>
      <c r="B508" s="12" t="s">
        <v>203</v>
      </c>
      <c r="C508" s="12" t="s">
        <v>226</v>
      </c>
      <c r="D508" s="12" t="s">
        <v>304</v>
      </c>
      <c r="E508" s="32">
        <v>71</v>
      </c>
      <c r="F508" s="32">
        <v>0</v>
      </c>
      <c r="G508" s="32">
        <v>0</v>
      </c>
    </row>
    <row r="509" spans="1:7" s="1" customFormat="1" ht="18" customHeight="1">
      <c r="A509" s="12" t="s">
        <v>202</v>
      </c>
      <c r="B509" s="12" t="s">
        <v>203</v>
      </c>
      <c r="C509" s="12" t="s">
        <v>204</v>
      </c>
      <c r="D509" s="12" t="s">
        <v>305</v>
      </c>
      <c r="E509" s="32">
        <v>138</v>
      </c>
      <c r="F509" s="32">
        <v>0</v>
      </c>
      <c r="G509" s="32">
        <v>0</v>
      </c>
    </row>
    <row r="510" spans="1:7" s="1" customFormat="1" ht="18" customHeight="1">
      <c r="A510" s="12" t="s">
        <v>202</v>
      </c>
      <c r="B510" s="12" t="s">
        <v>203</v>
      </c>
      <c r="C510" s="12" t="s">
        <v>204</v>
      </c>
      <c r="D510" s="12" t="s">
        <v>205</v>
      </c>
      <c r="E510" s="32">
        <v>197257</v>
      </c>
      <c r="F510" s="32">
        <v>283774</v>
      </c>
      <c r="G510" s="32">
        <v>1042</v>
      </c>
    </row>
    <row r="511" spans="1:7" s="1" customFormat="1" ht="18" customHeight="1">
      <c r="A511" s="12" t="s">
        <v>202</v>
      </c>
      <c r="B511" s="12" t="s">
        <v>203</v>
      </c>
      <c r="C511" s="12" t="s">
        <v>204</v>
      </c>
      <c r="D511" s="12" t="s">
        <v>230</v>
      </c>
      <c r="E511" s="32">
        <v>366578</v>
      </c>
      <c r="F511" s="32">
        <v>97012</v>
      </c>
      <c r="G511" s="32">
        <v>18</v>
      </c>
    </row>
    <row r="512" spans="1:7" s="1" customFormat="1" ht="18" customHeight="1">
      <c r="A512" s="12" t="s">
        <v>202</v>
      </c>
      <c r="B512" s="12" t="s">
        <v>203</v>
      </c>
      <c r="C512" s="12" t="s">
        <v>231</v>
      </c>
      <c r="D512" s="12" t="s">
        <v>232</v>
      </c>
      <c r="E512" s="32">
        <v>28896</v>
      </c>
      <c r="F512" s="32">
        <v>11957</v>
      </c>
      <c r="G512" s="32">
        <v>0</v>
      </c>
    </row>
    <row r="513" spans="1:7" s="1" customFormat="1" ht="18" customHeight="1">
      <c r="A513" s="12" t="s">
        <v>202</v>
      </c>
      <c r="B513" s="12" t="s">
        <v>203</v>
      </c>
      <c r="C513" s="12" t="s">
        <v>197</v>
      </c>
      <c r="D513" s="12" t="s">
        <v>199</v>
      </c>
      <c r="E513" s="32">
        <v>2112</v>
      </c>
      <c r="F513" s="32">
        <v>0</v>
      </c>
      <c r="G513" s="32">
        <v>0</v>
      </c>
    </row>
    <row r="514" spans="1:7" s="1" customFormat="1" ht="18" customHeight="1">
      <c r="A514" s="12" t="s">
        <v>202</v>
      </c>
      <c r="B514" s="12" t="s">
        <v>203</v>
      </c>
      <c r="C514" s="12" t="s">
        <v>233</v>
      </c>
      <c r="D514" s="12" t="s">
        <v>234</v>
      </c>
      <c r="E514" s="32">
        <v>43405</v>
      </c>
      <c r="F514" s="32">
        <v>26792</v>
      </c>
      <c r="G514" s="32">
        <v>150</v>
      </c>
    </row>
    <row r="515" spans="1:7" s="1" customFormat="1" ht="18" customHeight="1">
      <c r="A515" s="12" t="s">
        <v>202</v>
      </c>
      <c r="B515" s="12" t="s">
        <v>203</v>
      </c>
      <c r="C515" s="12" t="s">
        <v>235</v>
      </c>
      <c r="D515" s="12" t="s">
        <v>236</v>
      </c>
      <c r="E515" s="32">
        <v>6646</v>
      </c>
      <c r="F515" s="32">
        <v>4475</v>
      </c>
      <c r="G515" s="32">
        <v>0</v>
      </c>
    </row>
    <row r="516" spans="1:7" s="1" customFormat="1" ht="18" customHeight="1">
      <c r="A516" s="12" t="s">
        <v>202</v>
      </c>
      <c r="B516" s="12" t="s">
        <v>203</v>
      </c>
      <c r="C516" s="12" t="s">
        <v>235</v>
      </c>
      <c r="D516" s="12" t="s">
        <v>272</v>
      </c>
      <c r="E516" s="32">
        <v>2037</v>
      </c>
      <c r="F516" s="32">
        <v>0</v>
      </c>
      <c r="G516" s="32">
        <v>0</v>
      </c>
    </row>
    <row r="517" spans="1:7" s="1" customFormat="1" ht="18" customHeight="1">
      <c r="A517" s="12" t="s">
        <v>202</v>
      </c>
      <c r="B517" s="12" t="s">
        <v>203</v>
      </c>
      <c r="C517" s="12" t="s">
        <v>237</v>
      </c>
      <c r="D517" s="12" t="s">
        <v>238</v>
      </c>
      <c r="E517" s="32">
        <v>169</v>
      </c>
      <c r="F517" s="32">
        <v>0</v>
      </c>
      <c r="G517" s="32">
        <v>0</v>
      </c>
    </row>
    <row r="518" spans="1:7" s="1" customFormat="1" ht="18" customHeight="1">
      <c r="A518" s="12" t="s">
        <v>202</v>
      </c>
      <c r="B518" s="12" t="s">
        <v>203</v>
      </c>
      <c r="C518" s="12" t="s">
        <v>206</v>
      </c>
      <c r="D518" s="12" t="s">
        <v>207</v>
      </c>
      <c r="E518" s="32">
        <v>235216</v>
      </c>
      <c r="F518" s="32">
        <v>315994</v>
      </c>
      <c r="G518" s="32">
        <v>807</v>
      </c>
    </row>
    <row r="519" spans="1:7" s="1" customFormat="1" ht="18" customHeight="1">
      <c r="A519" s="12" t="s">
        <v>202</v>
      </c>
      <c r="B519" s="12" t="s">
        <v>203</v>
      </c>
      <c r="C519" s="12" t="s">
        <v>206</v>
      </c>
      <c r="D519" s="12" t="s">
        <v>239</v>
      </c>
      <c r="E519" s="32">
        <v>2708</v>
      </c>
      <c r="F519" s="32">
        <v>0</v>
      </c>
      <c r="G519" s="32">
        <v>0</v>
      </c>
    </row>
    <row r="520" spans="1:7" s="1" customFormat="1" ht="18" customHeight="1">
      <c r="A520" s="12" t="s">
        <v>202</v>
      </c>
      <c r="B520" s="12" t="s">
        <v>203</v>
      </c>
      <c r="C520" s="12" t="s">
        <v>206</v>
      </c>
      <c r="D520" s="12" t="s">
        <v>293</v>
      </c>
      <c r="E520" s="32">
        <v>2283</v>
      </c>
      <c r="F520" s="32">
        <v>0</v>
      </c>
      <c r="G520" s="32">
        <v>0</v>
      </c>
    </row>
    <row r="521" spans="1:7" s="1" customFormat="1" ht="18" customHeight="1">
      <c r="A521" s="12" t="s">
        <v>202</v>
      </c>
      <c r="B521" s="12" t="s">
        <v>203</v>
      </c>
      <c r="C521" s="12" t="s">
        <v>206</v>
      </c>
      <c r="D521" s="12" t="s">
        <v>241</v>
      </c>
      <c r="E521" s="32">
        <v>683754</v>
      </c>
      <c r="F521" s="32">
        <v>1323111</v>
      </c>
      <c r="G521" s="32">
        <v>2975</v>
      </c>
    </row>
    <row r="522" spans="1:7" s="1" customFormat="1" ht="18" customHeight="1">
      <c r="A522" s="12" t="s">
        <v>202</v>
      </c>
      <c r="B522" s="12" t="s">
        <v>203</v>
      </c>
      <c r="C522" s="12" t="s">
        <v>206</v>
      </c>
      <c r="D522" s="12" t="s">
        <v>208</v>
      </c>
      <c r="E522" s="32">
        <v>418994</v>
      </c>
      <c r="F522" s="32">
        <v>402795</v>
      </c>
      <c r="G522" s="32">
        <v>207548</v>
      </c>
    </row>
    <row r="523" spans="1:7" s="1" customFormat="1" ht="18" customHeight="1">
      <c r="A523" s="12" t="s">
        <v>202</v>
      </c>
      <c r="B523" s="12" t="s">
        <v>203</v>
      </c>
      <c r="C523" s="12" t="s">
        <v>269</v>
      </c>
      <c r="D523" s="12" t="s">
        <v>270</v>
      </c>
      <c r="E523" s="32">
        <v>6</v>
      </c>
      <c r="F523" s="32">
        <v>180</v>
      </c>
      <c r="G523" s="32">
        <v>0</v>
      </c>
    </row>
    <row r="524" spans="1:7" s="1" customFormat="1" ht="18" customHeight="1">
      <c r="A524" s="12" t="s">
        <v>202</v>
      </c>
      <c r="B524" s="12" t="s">
        <v>281</v>
      </c>
      <c r="C524" s="12" t="s">
        <v>211</v>
      </c>
      <c r="D524" s="12" t="s">
        <v>213</v>
      </c>
      <c r="E524" s="32">
        <v>193</v>
      </c>
      <c r="F524" s="32">
        <v>0</v>
      </c>
      <c r="G524" s="32">
        <v>0</v>
      </c>
    </row>
    <row r="525" spans="1:7" s="1" customFormat="1" ht="18" customHeight="1">
      <c r="A525" s="12" t="s">
        <v>202</v>
      </c>
      <c r="B525" s="12" t="s">
        <v>281</v>
      </c>
      <c r="C525" s="12" t="s">
        <v>211</v>
      </c>
      <c r="D525" s="12" t="s">
        <v>278</v>
      </c>
      <c r="E525" s="32">
        <v>8815</v>
      </c>
      <c r="F525" s="32">
        <v>902</v>
      </c>
      <c r="G525" s="32">
        <v>0</v>
      </c>
    </row>
    <row r="526" spans="1:7" s="1" customFormat="1" ht="18" customHeight="1">
      <c r="A526" s="12" t="s">
        <v>202</v>
      </c>
      <c r="B526" s="12" t="s">
        <v>281</v>
      </c>
      <c r="C526" s="12" t="s">
        <v>216</v>
      </c>
      <c r="D526" s="12" t="s">
        <v>217</v>
      </c>
      <c r="E526" s="32">
        <v>468</v>
      </c>
      <c r="F526" s="32">
        <v>35</v>
      </c>
      <c r="G526" s="32">
        <v>0</v>
      </c>
    </row>
    <row r="527" spans="1:7" s="1" customFormat="1" ht="18" customHeight="1">
      <c r="A527" s="12" t="s">
        <v>202</v>
      </c>
      <c r="B527" s="12" t="s">
        <v>281</v>
      </c>
      <c r="C527" s="12" t="s">
        <v>200</v>
      </c>
      <c r="D527" s="12" t="s">
        <v>201</v>
      </c>
      <c r="E527" s="32">
        <v>1410</v>
      </c>
      <c r="F527" s="32">
        <v>340</v>
      </c>
      <c r="G527" s="32">
        <v>0</v>
      </c>
    </row>
    <row r="528" spans="1:7" s="1" customFormat="1" ht="18" customHeight="1">
      <c r="A528" s="12" t="s">
        <v>202</v>
      </c>
      <c r="B528" s="12" t="s">
        <v>281</v>
      </c>
      <c r="C528" s="12" t="s">
        <v>200</v>
      </c>
      <c r="D528" s="12" t="s">
        <v>308</v>
      </c>
      <c r="E528" s="32">
        <v>1642</v>
      </c>
      <c r="F528" s="32">
        <v>123</v>
      </c>
      <c r="G528" s="32">
        <v>0</v>
      </c>
    </row>
    <row r="529" spans="1:7" s="1" customFormat="1" ht="18" customHeight="1">
      <c r="A529" s="12" t="s">
        <v>202</v>
      </c>
      <c r="B529" s="12" t="s">
        <v>281</v>
      </c>
      <c r="C529" s="12" t="s">
        <v>202</v>
      </c>
      <c r="D529" s="12" t="s">
        <v>310</v>
      </c>
      <c r="E529" s="32">
        <v>5228</v>
      </c>
      <c r="F529" s="32">
        <v>143</v>
      </c>
      <c r="G529" s="32">
        <v>0</v>
      </c>
    </row>
    <row r="530" spans="1:7" s="1" customFormat="1" ht="18" customHeight="1">
      <c r="A530" s="12" t="s">
        <v>202</v>
      </c>
      <c r="B530" s="12" t="s">
        <v>281</v>
      </c>
      <c r="C530" s="12" t="s">
        <v>202</v>
      </c>
      <c r="D530" s="12" t="s">
        <v>203</v>
      </c>
      <c r="E530" s="32">
        <v>76</v>
      </c>
      <c r="F530" s="32">
        <v>0</v>
      </c>
      <c r="G530" s="32">
        <v>0</v>
      </c>
    </row>
    <row r="531" spans="1:7" s="1" customFormat="1" ht="18" customHeight="1">
      <c r="A531" s="12" t="s">
        <v>202</v>
      </c>
      <c r="B531" s="12" t="s">
        <v>281</v>
      </c>
      <c r="C531" s="12" t="s">
        <v>202</v>
      </c>
      <c r="D531" s="12" t="s">
        <v>316</v>
      </c>
      <c r="E531" s="32">
        <v>461</v>
      </c>
      <c r="F531" s="32">
        <v>80</v>
      </c>
      <c r="G531" s="32">
        <v>0</v>
      </c>
    </row>
    <row r="532" spans="1:7" s="1" customFormat="1" ht="18" customHeight="1">
      <c r="A532" s="12" t="s">
        <v>202</v>
      </c>
      <c r="B532" s="12" t="s">
        <v>281</v>
      </c>
      <c r="C532" s="12" t="s">
        <v>202</v>
      </c>
      <c r="D532" s="12" t="s">
        <v>282</v>
      </c>
      <c r="E532" s="32">
        <v>25631</v>
      </c>
      <c r="F532" s="32">
        <v>802</v>
      </c>
      <c r="G532" s="32">
        <v>0</v>
      </c>
    </row>
    <row r="533" spans="1:7" s="1" customFormat="1" ht="18" customHeight="1">
      <c r="A533" s="12" t="s">
        <v>202</v>
      </c>
      <c r="B533" s="12" t="s">
        <v>281</v>
      </c>
      <c r="C533" s="12" t="s">
        <v>202</v>
      </c>
      <c r="D533" s="12" t="s">
        <v>279</v>
      </c>
      <c r="E533" s="32">
        <v>45177</v>
      </c>
      <c r="F533" s="32">
        <v>345</v>
      </c>
      <c r="G533" s="32">
        <v>0</v>
      </c>
    </row>
    <row r="534" spans="1:7" s="1" customFormat="1" ht="18" customHeight="1">
      <c r="A534" s="12" t="s">
        <v>202</v>
      </c>
      <c r="B534" s="12" t="s">
        <v>281</v>
      </c>
      <c r="C534" s="12" t="s">
        <v>202</v>
      </c>
      <c r="D534" s="12" t="s">
        <v>317</v>
      </c>
      <c r="E534" s="32">
        <v>4187</v>
      </c>
      <c r="F534" s="32">
        <v>652</v>
      </c>
      <c r="G534" s="32">
        <v>0</v>
      </c>
    </row>
    <row r="535" spans="1:7" s="1" customFormat="1" ht="18" customHeight="1">
      <c r="A535" s="12" t="s">
        <v>202</v>
      </c>
      <c r="B535" s="12" t="s">
        <v>281</v>
      </c>
      <c r="C535" s="12" t="s">
        <v>202</v>
      </c>
      <c r="D535" s="12" t="s">
        <v>283</v>
      </c>
      <c r="E535" s="32">
        <v>49322</v>
      </c>
      <c r="F535" s="32">
        <v>860</v>
      </c>
      <c r="G535" s="32">
        <v>0</v>
      </c>
    </row>
    <row r="536" spans="1:7" s="1" customFormat="1" ht="18" customHeight="1">
      <c r="A536" s="12" t="s">
        <v>202</v>
      </c>
      <c r="B536" s="12" t="s">
        <v>281</v>
      </c>
      <c r="C536" s="12" t="s">
        <v>202</v>
      </c>
      <c r="D536" s="12" t="s">
        <v>318</v>
      </c>
      <c r="E536" s="32">
        <v>3252</v>
      </c>
      <c r="F536" s="32">
        <v>58</v>
      </c>
      <c r="G536" s="32">
        <v>0</v>
      </c>
    </row>
    <row r="537" spans="1:7" s="1" customFormat="1" ht="18" customHeight="1">
      <c r="A537" s="12" t="s">
        <v>202</v>
      </c>
      <c r="B537" s="12" t="s">
        <v>281</v>
      </c>
      <c r="C537" s="12" t="s">
        <v>202</v>
      </c>
      <c r="D537" s="12" t="s">
        <v>313</v>
      </c>
      <c r="E537" s="32">
        <v>2826</v>
      </c>
      <c r="F537" s="32">
        <v>17</v>
      </c>
      <c r="G537" s="32">
        <v>0</v>
      </c>
    </row>
    <row r="538" spans="1:7" s="1" customFormat="1" ht="18" customHeight="1">
      <c r="A538" s="12" t="s">
        <v>202</v>
      </c>
      <c r="B538" s="12" t="s">
        <v>281</v>
      </c>
      <c r="C538" s="12" t="s">
        <v>202</v>
      </c>
      <c r="D538" s="12" t="s">
        <v>319</v>
      </c>
      <c r="E538" s="32">
        <v>29</v>
      </c>
      <c r="F538" s="32">
        <v>0</v>
      </c>
      <c r="G538" s="32">
        <v>0</v>
      </c>
    </row>
    <row r="539" spans="1:7" s="1" customFormat="1" ht="18" customHeight="1">
      <c r="A539" s="12" t="s">
        <v>202</v>
      </c>
      <c r="B539" s="12" t="s">
        <v>281</v>
      </c>
      <c r="C539" s="12" t="s">
        <v>202</v>
      </c>
      <c r="D539" s="12" t="s">
        <v>297</v>
      </c>
      <c r="E539" s="32">
        <v>14976</v>
      </c>
      <c r="F539" s="32">
        <v>1406</v>
      </c>
      <c r="G539" s="32">
        <v>0</v>
      </c>
    </row>
    <row r="540" spans="1:7" s="1" customFormat="1" ht="18" customHeight="1">
      <c r="A540" s="12" t="s">
        <v>202</v>
      </c>
      <c r="B540" s="12" t="s">
        <v>281</v>
      </c>
      <c r="C540" s="12" t="s">
        <v>202</v>
      </c>
      <c r="D540" s="12" t="s">
        <v>220</v>
      </c>
      <c r="E540" s="32">
        <v>29279</v>
      </c>
      <c r="F540" s="32">
        <v>2027</v>
      </c>
      <c r="G540" s="32">
        <v>0</v>
      </c>
    </row>
    <row r="541" spans="1:7" s="1" customFormat="1" ht="18" customHeight="1">
      <c r="A541" s="12" t="s">
        <v>202</v>
      </c>
      <c r="B541" s="12" t="s">
        <v>281</v>
      </c>
      <c r="C541" s="12" t="s">
        <v>191</v>
      </c>
      <c r="D541" s="12" t="s">
        <v>192</v>
      </c>
      <c r="E541" s="32">
        <v>138</v>
      </c>
      <c r="F541" s="32">
        <v>72</v>
      </c>
      <c r="G541" s="32">
        <v>0</v>
      </c>
    </row>
    <row r="542" spans="1:7" s="1" customFormat="1" ht="18" customHeight="1">
      <c r="A542" s="12" t="s">
        <v>202</v>
      </c>
      <c r="B542" s="12" t="s">
        <v>281</v>
      </c>
      <c r="C542" s="12" t="s">
        <v>191</v>
      </c>
      <c r="D542" s="12" t="s">
        <v>314</v>
      </c>
      <c r="E542" s="32">
        <v>608</v>
      </c>
      <c r="F542" s="32">
        <v>1</v>
      </c>
      <c r="G542" s="32">
        <v>0</v>
      </c>
    </row>
    <row r="543" spans="1:7" s="1" customFormat="1" ht="18" customHeight="1">
      <c r="A543" s="12" t="s">
        <v>202</v>
      </c>
      <c r="B543" s="12" t="s">
        <v>281</v>
      </c>
      <c r="C543" s="12" t="s">
        <v>226</v>
      </c>
      <c r="D543" s="12" t="s">
        <v>315</v>
      </c>
      <c r="E543" s="32">
        <v>271</v>
      </c>
      <c r="F543" s="32">
        <v>0</v>
      </c>
      <c r="G543" s="32">
        <v>0</v>
      </c>
    </row>
    <row r="544" spans="1:7" s="1" customFormat="1" ht="18" customHeight="1">
      <c r="A544" s="12" t="s">
        <v>202</v>
      </c>
      <c r="B544" s="12" t="s">
        <v>281</v>
      </c>
      <c r="C544" s="12" t="s">
        <v>226</v>
      </c>
      <c r="D544" s="12" t="s">
        <v>227</v>
      </c>
      <c r="E544" s="32">
        <v>768</v>
      </c>
      <c r="F544" s="32">
        <v>0</v>
      </c>
      <c r="G544" s="32">
        <v>0</v>
      </c>
    </row>
    <row r="545" spans="1:7" s="1" customFormat="1" ht="18" customHeight="1">
      <c r="A545" s="12" t="s">
        <v>202</v>
      </c>
      <c r="B545" s="12" t="s">
        <v>281</v>
      </c>
      <c r="C545" s="12" t="s">
        <v>226</v>
      </c>
      <c r="D545" s="12" t="s">
        <v>228</v>
      </c>
      <c r="E545" s="32">
        <v>22</v>
      </c>
      <c r="F545" s="32">
        <v>0</v>
      </c>
      <c r="G545" s="32">
        <v>0</v>
      </c>
    </row>
    <row r="546" spans="1:7" s="1" customFormat="1" ht="18" customHeight="1">
      <c r="A546" s="12" t="s">
        <v>202</v>
      </c>
      <c r="B546" s="12" t="s">
        <v>281</v>
      </c>
      <c r="C546" s="12" t="s">
        <v>204</v>
      </c>
      <c r="D546" s="12" t="s">
        <v>305</v>
      </c>
      <c r="E546" s="32">
        <v>2873</v>
      </c>
      <c r="F546" s="32">
        <v>40</v>
      </c>
      <c r="G546" s="32">
        <v>0</v>
      </c>
    </row>
    <row r="547" spans="1:7" s="1" customFormat="1" ht="18" customHeight="1">
      <c r="A547" s="12" t="s">
        <v>202</v>
      </c>
      <c r="B547" s="12" t="s">
        <v>281</v>
      </c>
      <c r="C547" s="12" t="s">
        <v>204</v>
      </c>
      <c r="D547" s="12" t="s">
        <v>205</v>
      </c>
      <c r="E547" s="32">
        <v>130</v>
      </c>
      <c r="F547" s="32">
        <v>67</v>
      </c>
      <c r="G547" s="32">
        <v>0</v>
      </c>
    </row>
    <row r="548" spans="1:7" s="1" customFormat="1" ht="18" customHeight="1">
      <c r="A548" s="12" t="s">
        <v>202</v>
      </c>
      <c r="B548" s="12" t="s">
        <v>281</v>
      </c>
      <c r="C548" s="12" t="s">
        <v>204</v>
      </c>
      <c r="D548" s="12" t="s">
        <v>230</v>
      </c>
      <c r="E548" s="32">
        <v>10022</v>
      </c>
      <c r="F548" s="32">
        <v>1543</v>
      </c>
      <c r="G548" s="32">
        <v>0</v>
      </c>
    </row>
    <row r="549" spans="1:7" s="1" customFormat="1" ht="18" customHeight="1">
      <c r="A549" s="12" t="s">
        <v>202</v>
      </c>
      <c r="B549" s="12" t="s">
        <v>281</v>
      </c>
      <c r="C549" s="12" t="s">
        <v>235</v>
      </c>
      <c r="D549" s="12" t="s">
        <v>320</v>
      </c>
      <c r="E549" s="32">
        <v>12</v>
      </c>
      <c r="F549" s="32">
        <v>0</v>
      </c>
      <c r="G549" s="32">
        <v>0</v>
      </c>
    </row>
    <row r="550" spans="1:7" s="1" customFormat="1" ht="18" customHeight="1">
      <c r="A550" s="12" t="s">
        <v>202</v>
      </c>
      <c r="B550" s="12" t="s">
        <v>281</v>
      </c>
      <c r="C550" s="12" t="s">
        <v>206</v>
      </c>
      <c r="D550" s="12" t="s">
        <v>207</v>
      </c>
      <c r="E550" s="32">
        <v>17204</v>
      </c>
      <c r="F550" s="32">
        <v>18748</v>
      </c>
      <c r="G550" s="32">
        <v>0</v>
      </c>
    </row>
    <row r="551" spans="1:7" s="1" customFormat="1" ht="18" customHeight="1">
      <c r="A551" s="12" t="s">
        <v>202</v>
      </c>
      <c r="B551" s="12" t="s">
        <v>281</v>
      </c>
      <c r="C551" s="12" t="s">
        <v>206</v>
      </c>
      <c r="D551" s="12" t="s">
        <v>285</v>
      </c>
      <c r="E551" s="32">
        <v>30</v>
      </c>
      <c r="F551" s="32">
        <v>0</v>
      </c>
      <c r="G551" s="32">
        <v>0</v>
      </c>
    </row>
    <row r="552" spans="1:7" s="1" customFormat="1" ht="18" customHeight="1">
      <c r="A552" s="12" t="s">
        <v>202</v>
      </c>
      <c r="B552" s="12" t="s">
        <v>281</v>
      </c>
      <c r="C552" s="12" t="s">
        <v>206</v>
      </c>
      <c r="D552" s="12" t="s">
        <v>239</v>
      </c>
      <c r="E552" s="32">
        <v>22223</v>
      </c>
      <c r="F552" s="32">
        <v>508</v>
      </c>
      <c r="G552" s="32">
        <v>0</v>
      </c>
    </row>
    <row r="553" spans="1:7" s="1" customFormat="1" ht="18" customHeight="1">
      <c r="A553" s="12" t="s">
        <v>202</v>
      </c>
      <c r="B553" s="12" t="s">
        <v>281</v>
      </c>
      <c r="C553" s="12" t="s">
        <v>206</v>
      </c>
      <c r="D553" s="12" t="s">
        <v>240</v>
      </c>
      <c r="E553" s="32">
        <v>1018</v>
      </c>
      <c r="F553" s="32">
        <v>0</v>
      </c>
      <c r="G553" s="32">
        <v>0</v>
      </c>
    </row>
    <row r="554" spans="1:7" s="1" customFormat="1" ht="18" customHeight="1">
      <c r="A554" s="12" t="s">
        <v>202</v>
      </c>
      <c r="B554" s="12" t="s">
        <v>281</v>
      </c>
      <c r="C554" s="12" t="s">
        <v>206</v>
      </c>
      <c r="D554" s="12" t="s">
        <v>293</v>
      </c>
      <c r="E554" s="32">
        <v>1976</v>
      </c>
      <c r="F554" s="32">
        <v>0</v>
      </c>
      <c r="G554" s="32">
        <v>0</v>
      </c>
    </row>
    <row r="555" spans="1:7" s="1" customFormat="1" ht="18" customHeight="1">
      <c r="A555" s="12" t="s">
        <v>202</v>
      </c>
      <c r="B555" s="12" t="s">
        <v>281</v>
      </c>
      <c r="C555" s="12" t="s">
        <v>206</v>
      </c>
      <c r="D555" s="12" t="s">
        <v>208</v>
      </c>
      <c r="E555" s="32">
        <v>8453</v>
      </c>
      <c r="F555" s="32">
        <v>3090</v>
      </c>
      <c r="G555" s="32">
        <v>0</v>
      </c>
    </row>
    <row r="556" spans="1:7" s="1" customFormat="1" ht="18" customHeight="1">
      <c r="A556" s="12" t="s">
        <v>202</v>
      </c>
      <c r="B556" s="12" t="s">
        <v>316</v>
      </c>
      <c r="C556" s="12" t="s">
        <v>202</v>
      </c>
      <c r="D556" s="12" t="s">
        <v>281</v>
      </c>
      <c r="E556" s="32">
        <v>712</v>
      </c>
      <c r="F556" s="32">
        <v>0</v>
      </c>
      <c r="G556" s="32">
        <v>0</v>
      </c>
    </row>
    <row r="557" spans="1:7" s="1" customFormat="1" ht="18" customHeight="1">
      <c r="A557" s="12" t="s">
        <v>202</v>
      </c>
      <c r="B557" s="12" t="s">
        <v>316</v>
      </c>
      <c r="C557" s="12" t="s">
        <v>202</v>
      </c>
      <c r="D557" s="12" t="s">
        <v>283</v>
      </c>
      <c r="E557" s="32">
        <v>543</v>
      </c>
      <c r="F557" s="32">
        <v>0</v>
      </c>
      <c r="G557" s="32">
        <v>0</v>
      </c>
    </row>
    <row r="558" spans="1:7" s="1" customFormat="1" ht="18" customHeight="1">
      <c r="A558" s="12" t="s">
        <v>202</v>
      </c>
      <c r="B558" s="12" t="s">
        <v>282</v>
      </c>
      <c r="C558" s="12" t="s">
        <v>211</v>
      </c>
      <c r="D558" s="12" t="s">
        <v>213</v>
      </c>
      <c r="E558" s="32">
        <v>430</v>
      </c>
      <c r="F558" s="32">
        <v>539</v>
      </c>
      <c r="G558" s="32">
        <v>0</v>
      </c>
    </row>
    <row r="559" spans="1:7" s="1" customFormat="1" ht="18" customHeight="1">
      <c r="A559" s="12" t="s">
        <v>202</v>
      </c>
      <c r="B559" s="12" t="s">
        <v>282</v>
      </c>
      <c r="C559" s="12" t="s">
        <v>216</v>
      </c>
      <c r="D559" s="12" t="s">
        <v>217</v>
      </c>
      <c r="E559" s="32">
        <v>4839</v>
      </c>
      <c r="F559" s="32">
        <v>121</v>
      </c>
      <c r="G559" s="32">
        <v>0</v>
      </c>
    </row>
    <row r="560" spans="1:7" s="1" customFormat="1" ht="18" customHeight="1">
      <c r="A560" s="12" t="s">
        <v>202</v>
      </c>
      <c r="B560" s="12" t="s">
        <v>282</v>
      </c>
      <c r="C560" s="12" t="s">
        <v>202</v>
      </c>
      <c r="D560" s="12" t="s">
        <v>281</v>
      </c>
      <c r="E560" s="32">
        <v>25561</v>
      </c>
      <c r="F560" s="32">
        <v>417</v>
      </c>
      <c r="G560" s="32">
        <v>0</v>
      </c>
    </row>
    <row r="561" spans="1:7" s="1" customFormat="1" ht="18" customHeight="1">
      <c r="A561" s="12" t="s">
        <v>202</v>
      </c>
      <c r="B561" s="12" t="s">
        <v>282</v>
      </c>
      <c r="C561" s="12" t="s">
        <v>202</v>
      </c>
      <c r="D561" s="12" t="s">
        <v>279</v>
      </c>
      <c r="E561" s="32">
        <v>2884</v>
      </c>
      <c r="F561" s="32">
        <v>448</v>
      </c>
      <c r="G561" s="32">
        <v>0</v>
      </c>
    </row>
    <row r="562" spans="1:7" s="1" customFormat="1" ht="18" customHeight="1">
      <c r="A562" s="12" t="s">
        <v>202</v>
      </c>
      <c r="B562" s="12" t="s">
        <v>282</v>
      </c>
      <c r="C562" s="12" t="s">
        <v>206</v>
      </c>
      <c r="D562" s="12" t="s">
        <v>207</v>
      </c>
      <c r="E562" s="32">
        <v>6</v>
      </c>
      <c r="F562" s="32">
        <v>0</v>
      </c>
      <c r="G562" s="32">
        <v>0</v>
      </c>
    </row>
    <row r="563" spans="1:7" s="1" customFormat="1" ht="18" customHeight="1">
      <c r="A563" s="12" t="s">
        <v>202</v>
      </c>
      <c r="B563" s="12" t="s">
        <v>282</v>
      </c>
      <c r="C563" s="12" t="s">
        <v>206</v>
      </c>
      <c r="D563" s="12" t="s">
        <v>208</v>
      </c>
      <c r="E563" s="32">
        <v>2703</v>
      </c>
      <c r="F563" s="32">
        <v>213</v>
      </c>
      <c r="G563" s="32">
        <v>0</v>
      </c>
    </row>
    <row r="564" spans="1:7" s="1" customFormat="1" ht="18" customHeight="1">
      <c r="A564" s="12" t="s">
        <v>202</v>
      </c>
      <c r="B564" s="12" t="s">
        <v>279</v>
      </c>
      <c r="C564" s="12" t="s">
        <v>211</v>
      </c>
      <c r="D564" s="12" t="s">
        <v>213</v>
      </c>
      <c r="E564" s="32">
        <v>321</v>
      </c>
      <c r="F564" s="32">
        <v>40</v>
      </c>
      <c r="G564" s="32">
        <v>0</v>
      </c>
    </row>
    <row r="565" spans="1:7" s="1" customFormat="1" ht="18" customHeight="1">
      <c r="A565" s="12" t="s">
        <v>202</v>
      </c>
      <c r="B565" s="12" t="s">
        <v>279</v>
      </c>
      <c r="C565" s="12" t="s">
        <v>216</v>
      </c>
      <c r="D565" s="12" t="s">
        <v>217</v>
      </c>
      <c r="E565" s="32">
        <v>5115</v>
      </c>
      <c r="F565" s="32">
        <v>161</v>
      </c>
      <c r="G565" s="32">
        <v>0</v>
      </c>
    </row>
    <row r="566" spans="1:7" s="1" customFormat="1" ht="18" customHeight="1">
      <c r="A566" s="12" t="s">
        <v>202</v>
      </c>
      <c r="B566" s="12" t="s">
        <v>279</v>
      </c>
      <c r="C566" s="12" t="s">
        <v>202</v>
      </c>
      <c r="D566" s="12" t="s">
        <v>203</v>
      </c>
      <c r="E566" s="32">
        <v>75</v>
      </c>
      <c r="F566" s="32">
        <v>0</v>
      </c>
      <c r="G566" s="32">
        <v>0</v>
      </c>
    </row>
    <row r="567" spans="1:7" s="1" customFormat="1" ht="18" customHeight="1">
      <c r="A567" s="12" t="s">
        <v>202</v>
      </c>
      <c r="B567" s="12" t="s">
        <v>279</v>
      </c>
      <c r="C567" s="12" t="s">
        <v>202</v>
      </c>
      <c r="D567" s="12" t="s">
        <v>281</v>
      </c>
      <c r="E567" s="32">
        <v>48103</v>
      </c>
      <c r="F567" s="32">
        <v>1148</v>
      </c>
      <c r="G567" s="32">
        <v>0</v>
      </c>
    </row>
    <row r="568" spans="1:7" s="1" customFormat="1" ht="18" customHeight="1">
      <c r="A568" s="12" t="s">
        <v>202</v>
      </c>
      <c r="B568" s="12" t="s">
        <v>279</v>
      </c>
      <c r="C568" s="12" t="s">
        <v>202</v>
      </c>
      <c r="D568" s="12" t="s">
        <v>282</v>
      </c>
      <c r="E568" s="32">
        <v>2288</v>
      </c>
      <c r="F568" s="32">
        <v>42</v>
      </c>
      <c r="G568" s="32">
        <v>0</v>
      </c>
    </row>
    <row r="569" spans="1:7" s="1" customFormat="1" ht="18" customHeight="1">
      <c r="A569" s="12" t="s">
        <v>202</v>
      </c>
      <c r="B569" s="12" t="s">
        <v>279</v>
      </c>
      <c r="C569" s="12" t="s">
        <v>204</v>
      </c>
      <c r="D569" s="12" t="s">
        <v>230</v>
      </c>
      <c r="E569" s="32">
        <v>73</v>
      </c>
      <c r="F569" s="32">
        <v>0</v>
      </c>
      <c r="G569" s="32">
        <v>0</v>
      </c>
    </row>
    <row r="570" spans="1:7" s="1" customFormat="1" ht="18" customHeight="1">
      <c r="A570" s="12" t="s">
        <v>202</v>
      </c>
      <c r="B570" s="12" t="s">
        <v>279</v>
      </c>
      <c r="C570" s="12" t="s">
        <v>206</v>
      </c>
      <c r="D570" s="12" t="s">
        <v>207</v>
      </c>
      <c r="E570" s="32">
        <v>34</v>
      </c>
      <c r="F570" s="32">
        <v>0</v>
      </c>
      <c r="G570" s="32">
        <v>0</v>
      </c>
    </row>
    <row r="571" spans="1:7" s="1" customFormat="1" ht="18" customHeight="1">
      <c r="A571" s="12" t="s">
        <v>202</v>
      </c>
      <c r="B571" s="12" t="s">
        <v>279</v>
      </c>
      <c r="C571" s="12" t="s">
        <v>206</v>
      </c>
      <c r="D571" s="12" t="s">
        <v>208</v>
      </c>
      <c r="E571" s="32">
        <v>13125</v>
      </c>
      <c r="F571" s="32">
        <v>160</v>
      </c>
      <c r="G571" s="32">
        <v>0</v>
      </c>
    </row>
    <row r="572" spans="1:7" s="1" customFormat="1" ht="18" customHeight="1">
      <c r="A572" s="12" t="s">
        <v>202</v>
      </c>
      <c r="B572" s="12" t="s">
        <v>321</v>
      </c>
      <c r="C572" s="12" t="s">
        <v>189</v>
      </c>
      <c r="D572" s="12" t="s">
        <v>190</v>
      </c>
      <c r="E572" s="32">
        <v>9</v>
      </c>
      <c r="F572" s="32">
        <v>0</v>
      </c>
      <c r="G572" s="32">
        <v>0</v>
      </c>
    </row>
    <row r="573" spans="1:7" s="1" customFormat="1" ht="18" customHeight="1">
      <c r="A573" s="12" t="s">
        <v>202</v>
      </c>
      <c r="B573" s="12" t="s">
        <v>317</v>
      </c>
      <c r="C573" s="12" t="s">
        <v>202</v>
      </c>
      <c r="D573" s="12" t="s">
        <v>203</v>
      </c>
      <c r="E573" s="32">
        <v>37</v>
      </c>
      <c r="F573" s="32">
        <v>0</v>
      </c>
      <c r="G573" s="32">
        <v>0</v>
      </c>
    </row>
    <row r="574" spans="1:7" s="1" customFormat="1" ht="18" customHeight="1">
      <c r="A574" s="12" t="s">
        <v>202</v>
      </c>
      <c r="B574" s="12" t="s">
        <v>317</v>
      </c>
      <c r="C574" s="12" t="s">
        <v>202</v>
      </c>
      <c r="D574" s="12" t="s">
        <v>281</v>
      </c>
      <c r="E574" s="32">
        <v>6292</v>
      </c>
      <c r="F574" s="32">
        <v>201</v>
      </c>
      <c r="G574" s="32">
        <v>0</v>
      </c>
    </row>
    <row r="575" spans="1:7" s="1" customFormat="1" ht="18" customHeight="1">
      <c r="A575" s="12" t="s">
        <v>202</v>
      </c>
      <c r="B575" s="12" t="s">
        <v>317</v>
      </c>
      <c r="C575" s="12" t="s">
        <v>202</v>
      </c>
      <c r="D575" s="12" t="s">
        <v>313</v>
      </c>
      <c r="E575" s="32">
        <v>329</v>
      </c>
      <c r="F575" s="32">
        <v>0</v>
      </c>
      <c r="G575" s="32">
        <v>0</v>
      </c>
    </row>
    <row r="576" spans="1:7" s="1" customFormat="1" ht="18" customHeight="1">
      <c r="A576" s="12" t="s">
        <v>202</v>
      </c>
      <c r="B576" s="12" t="s">
        <v>317</v>
      </c>
      <c r="C576" s="12" t="s">
        <v>202</v>
      </c>
      <c r="D576" s="12" t="s">
        <v>322</v>
      </c>
      <c r="E576" s="32">
        <v>168</v>
      </c>
      <c r="F576" s="32">
        <v>0</v>
      </c>
      <c r="G576" s="32">
        <v>0</v>
      </c>
    </row>
    <row r="577" spans="1:7" s="1" customFormat="1" ht="18" customHeight="1">
      <c r="A577" s="12" t="s">
        <v>202</v>
      </c>
      <c r="B577" s="12" t="s">
        <v>317</v>
      </c>
      <c r="C577" s="12" t="s">
        <v>204</v>
      </c>
      <c r="D577" s="12" t="s">
        <v>305</v>
      </c>
      <c r="E577" s="32">
        <v>76</v>
      </c>
      <c r="F577" s="32">
        <v>0</v>
      </c>
      <c r="G577" s="32">
        <v>0</v>
      </c>
    </row>
    <row r="578" spans="1:7" s="1" customFormat="1" ht="18" customHeight="1">
      <c r="A578" s="12" t="s">
        <v>202</v>
      </c>
      <c r="B578" s="12" t="s">
        <v>317</v>
      </c>
      <c r="C578" s="12" t="s">
        <v>204</v>
      </c>
      <c r="D578" s="12" t="s">
        <v>205</v>
      </c>
      <c r="E578" s="32">
        <v>112</v>
      </c>
      <c r="F578" s="32">
        <v>67</v>
      </c>
      <c r="G578" s="32">
        <v>0</v>
      </c>
    </row>
    <row r="579" spans="1:7" s="1" customFormat="1" ht="18" customHeight="1">
      <c r="A579" s="12" t="s">
        <v>202</v>
      </c>
      <c r="B579" s="12" t="s">
        <v>317</v>
      </c>
      <c r="C579" s="12" t="s">
        <v>204</v>
      </c>
      <c r="D579" s="12" t="s">
        <v>230</v>
      </c>
      <c r="E579" s="32">
        <v>6951</v>
      </c>
      <c r="F579" s="32">
        <v>128</v>
      </c>
      <c r="G579" s="32">
        <v>0</v>
      </c>
    </row>
    <row r="580" spans="1:7" s="1" customFormat="1" ht="18" customHeight="1">
      <c r="A580" s="12" t="s">
        <v>202</v>
      </c>
      <c r="B580" s="12" t="s">
        <v>317</v>
      </c>
      <c r="C580" s="12" t="s">
        <v>206</v>
      </c>
      <c r="D580" s="12" t="s">
        <v>207</v>
      </c>
      <c r="E580" s="32">
        <v>597</v>
      </c>
      <c r="F580" s="32">
        <v>0</v>
      </c>
      <c r="G580" s="32">
        <v>0</v>
      </c>
    </row>
    <row r="581" spans="1:7" s="1" customFormat="1" ht="18" customHeight="1">
      <c r="A581" s="12" t="s">
        <v>202</v>
      </c>
      <c r="B581" s="12" t="s">
        <v>317</v>
      </c>
      <c r="C581" s="12" t="s">
        <v>206</v>
      </c>
      <c r="D581" s="12" t="s">
        <v>293</v>
      </c>
      <c r="E581" s="32">
        <v>40</v>
      </c>
      <c r="F581" s="32">
        <v>0</v>
      </c>
      <c r="G581" s="32">
        <v>0</v>
      </c>
    </row>
    <row r="582" spans="1:7" s="1" customFormat="1" ht="18" customHeight="1">
      <c r="A582" s="12" t="s">
        <v>202</v>
      </c>
      <c r="B582" s="12" t="s">
        <v>317</v>
      </c>
      <c r="C582" s="12" t="s">
        <v>206</v>
      </c>
      <c r="D582" s="12" t="s">
        <v>241</v>
      </c>
      <c r="E582" s="32">
        <v>8056</v>
      </c>
      <c r="F582" s="32">
        <v>261</v>
      </c>
      <c r="G582" s="32">
        <v>0</v>
      </c>
    </row>
    <row r="583" spans="1:7" s="1" customFormat="1" ht="18" customHeight="1">
      <c r="A583" s="12" t="s">
        <v>202</v>
      </c>
      <c r="B583" s="12" t="s">
        <v>317</v>
      </c>
      <c r="C583" s="12" t="s">
        <v>206</v>
      </c>
      <c r="D583" s="12" t="s">
        <v>208</v>
      </c>
      <c r="E583" s="32">
        <v>10994</v>
      </c>
      <c r="F583" s="32">
        <v>1</v>
      </c>
      <c r="G583" s="32">
        <v>0</v>
      </c>
    </row>
    <row r="584" spans="1:7" s="1" customFormat="1" ht="18" customHeight="1">
      <c r="A584" s="12" t="s">
        <v>202</v>
      </c>
      <c r="B584" s="12" t="s">
        <v>283</v>
      </c>
      <c r="C584" s="12" t="s">
        <v>211</v>
      </c>
      <c r="D584" s="12" t="s">
        <v>213</v>
      </c>
      <c r="E584" s="32">
        <v>718</v>
      </c>
      <c r="F584" s="32">
        <v>0</v>
      </c>
      <c r="G584" s="32">
        <v>0</v>
      </c>
    </row>
    <row r="585" spans="1:7" s="1" customFormat="1" ht="18" customHeight="1">
      <c r="A585" s="12" t="s">
        <v>202</v>
      </c>
      <c r="B585" s="12" t="s">
        <v>283</v>
      </c>
      <c r="C585" s="12" t="s">
        <v>202</v>
      </c>
      <c r="D585" s="12" t="s">
        <v>203</v>
      </c>
      <c r="E585" s="32">
        <v>7104</v>
      </c>
      <c r="F585" s="32">
        <v>0</v>
      </c>
      <c r="G585" s="32">
        <v>0</v>
      </c>
    </row>
    <row r="586" spans="1:7" s="1" customFormat="1" ht="18" customHeight="1">
      <c r="A586" s="12" t="s">
        <v>202</v>
      </c>
      <c r="B586" s="12" t="s">
        <v>283</v>
      </c>
      <c r="C586" s="12" t="s">
        <v>202</v>
      </c>
      <c r="D586" s="12" t="s">
        <v>281</v>
      </c>
      <c r="E586" s="32">
        <v>48809</v>
      </c>
      <c r="F586" s="32">
        <v>839</v>
      </c>
      <c r="G586" s="32">
        <v>0</v>
      </c>
    </row>
    <row r="587" spans="1:7" s="1" customFormat="1" ht="18" customHeight="1">
      <c r="A587" s="12" t="s">
        <v>202</v>
      </c>
      <c r="B587" s="12" t="s">
        <v>283</v>
      </c>
      <c r="C587" s="12" t="s">
        <v>202</v>
      </c>
      <c r="D587" s="12" t="s">
        <v>316</v>
      </c>
      <c r="E587" s="32">
        <v>180</v>
      </c>
      <c r="F587" s="32">
        <v>0</v>
      </c>
      <c r="G587" s="32">
        <v>0</v>
      </c>
    </row>
    <row r="588" spans="1:7" s="1" customFormat="1" ht="18" customHeight="1">
      <c r="A588" s="12" t="s">
        <v>202</v>
      </c>
      <c r="B588" s="12" t="s">
        <v>283</v>
      </c>
      <c r="C588" s="12" t="s">
        <v>202</v>
      </c>
      <c r="D588" s="12" t="s">
        <v>279</v>
      </c>
      <c r="E588" s="32">
        <v>80</v>
      </c>
      <c r="F588" s="32">
        <v>0</v>
      </c>
      <c r="G588" s="32">
        <v>0</v>
      </c>
    </row>
    <row r="589" spans="1:7" s="1" customFormat="1" ht="18" customHeight="1">
      <c r="A589" s="12" t="s">
        <v>202</v>
      </c>
      <c r="B589" s="12" t="s">
        <v>283</v>
      </c>
      <c r="C589" s="12" t="s">
        <v>204</v>
      </c>
      <c r="D589" s="12" t="s">
        <v>306</v>
      </c>
      <c r="E589" s="32">
        <v>35</v>
      </c>
      <c r="F589" s="32">
        <v>0</v>
      </c>
      <c r="G589" s="32">
        <v>0</v>
      </c>
    </row>
    <row r="590" spans="1:7" s="1" customFormat="1" ht="18" customHeight="1">
      <c r="A590" s="12" t="s">
        <v>202</v>
      </c>
      <c r="B590" s="12" t="s">
        <v>318</v>
      </c>
      <c r="C590" s="12" t="s">
        <v>202</v>
      </c>
      <c r="D590" s="12" t="s">
        <v>310</v>
      </c>
      <c r="E590" s="32">
        <v>1408</v>
      </c>
      <c r="F590" s="32">
        <v>8</v>
      </c>
      <c r="G590" s="32">
        <v>0</v>
      </c>
    </row>
    <row r="591" spans="1:7" s="1" customFormat="1" ht="18" customHeight="1">
      <c r="A591" s="12" t="s">
        <v>202</v>
      </c>
      <c r="B591" s="12" t="s">
        <v>318</v>
      </c>
      <c r="C591" s="12" t="s">
        <v>202</v>
      </c>
      <c r="D591" s="12" t="s">
        <v>281</v>
      </c>
      <c r="E591" s="32">
        <v>2622</v>
      </c>
      <c r="F591" s="32">
        <v>0</v>
      </c>
      <c r="G591" s="32">
        <v>0</v>
      </c>
    </row>
    <row r="592" spans="1:7" s="1" customFormat="1" ht="18" customHeight="1">
      <c r="A592" s="12" t="s">
        <v>202</v>
      </c>
      <c r="B592" s="12" t="s">
        <v>318</v>
      </c>
      <c r="C592" s="12" t="s">
        <v>202</v>
      </c>
      <c r="D592" s="12" t="s">
        <v>297</v>
      </c>
      <c r="E592" s="32">
        <v>19</v>
      </c>
      <c r="F592" s="32">
        <v>0</v>
      </c>
      <c r="G592" s="32">
        <v>0</v>
      </c>
    </row>
    <row r="593" spans="1:7" s="1" customFormat="1" ht="18" customHeight="1">
      <c r="A593" s="12" t="s">
        <v>202</v>
      </c>
      <c r="B593" s="12" t="s">
        <v>313</v>
      </c>
      <c r="C593" s="12" t="s">
        <v>202</v>
      </c>
      <c r="D593" s="12" t="s">
        <v>281</v>
      </c>
      <c r="E593" s="32">
        <v>5485</v>
      </c>
      <c r="F593" s="32">
        <v>30</v>
      </c>
      <c r="G593" s="32">
        <v>0</v>
      </c>
    </row>
    <row r="594" spans="1:7" s="1" customFormat="1" ht="18" customHeight="1">
      <c r="A594" s="12" t="s">
        <v>202</v>
      </c>
      <c r="B594" s="12" t="s">
        <v>313</v>
      </c>
      <c r="C594" s="12" t="s">
        <v>202</v>
      </c>
      <c r="D594" s="12" t="s">
        <v>317</v>
      </c>
      <c r="E594" s="32">
        <v>294</v>
      </c>
      <c r="F594" s="32">
        <v>20</v>
      </c>
      <c r="G594" s="32">
        <v>0</v>
      </c>
    </row>
    <row r="595" spans="1:7" s="1" customFormat="1" ht="18" customHeight="1">
      <c r="A595" s="12" t="s">
        <v>202</v>
      </c>
      <c r="B595" s="12" t="s">
        <v>313</v>
      </c>
      <c r="C595" s="12" t="s">
        <v>204</v>
      </c>
      <c r="D595" s="12" t="s">
        <v>205</v>
      </c>
      <c r="E595" s="32">
        <v>20</v>
      </c>
      <c r="F595" s="32">
        <v>27</v>
      </c>
      <c r="G595" s="32">
        <v>0</v>
      </c>
    </row>
    <row r="596" spans="1:7" s="1" customFormat="1" ht="18" customHeight="1">
      <c r="A596" s="12" t="s">
        <v>202</v>
      </c>
      <c r="B596" s="12" t="s">
        <v>313</v>
      </c>
      <c r="C596" s="12" t="s">
        <v>204</v>
      </c>
      <c r="D596" s="12" t="s">
        <v>230</v>
      </c>
      <c r="E596" s="32">
        <v>5894</v>
      </c>
      <c r="F596" s="32">
        <v>5</v>
      </c>
      <c r="G596" s="32">
        <v>0</v>
      </c>
    </row>
    <row r="597" spans="1:7" s="1" customFormat="1" ht="18" customHeight="1">
      <c r="A597" s="12" t="s">
        <v>202</v>
      </c>
      <c r="B597" s="12" t="s">
        <v>319</v>
      </c>
      <c r="C597" s="12" t="s">
        <v>200</v>
      </c>
      <c r="D597" s="12" t="s">
        <v>294</v>
      </c>
      <c r="E597" s="32">
        <v>29</v>
      </c>
      <c r="F597" s="32">
        <v>0</v>
      </c>
      <c r="G597" s="32">
        <v>0</v>
      </c>
    </row>
    <row r="598" spans="1:7" s="1" customFormat="1" ht="18" customHeight="1">
      <c r="A598" s="12" t="s">
        <v>202</v>
      </c>
      <c r="B598" s="12" t="s">
        <v>319</v>
      </c>
      <c r="C598" s="12" t="s">
        <v>202</v>
      </c>
      <c r="D598" s="12" t="s">
        <v>281</v>
      </c>
      <c r="E598" s="32">
        <v>29</v>
      </c>
      <c r="F598" s="32">
        <v>0</v>
      </c>
      <c r="G598" s="32">
        <v>0</v>
      </c>
    </row>
    <row r="599" spans="1:7" s="1" customFormat="1" ht="18" customHeight="1">
      <c r="A599" s="12" t="s">
        <v>202</v>
      </c>
      <c r="B599" s="12" t="s">
        <v>297</v>
      </c>
      <c r="C599" s="12" t="s">
        <v>211</v>
      </c>
      <c r="D599" s="12" t="s">
        <v>213</v>
      </c>
      <c r="E599" s="32">
        <v>23</v>
      </c>
      <c r="F599" s="32">
        <v>0</v>
      </c>
      <c r="G599" s="32">
        <v>0</v>
      </c>
    </row>
    <row r="600" spans="1:7" s="1" customFormat="1" ht="18" customHeight="1">
      <c r="A600" s="12" t="s">
        <v>202</v>
      </c>
      <c r="B600" s="12" t="s">
        <v>297</v>
      </c>
      <c r="C600" s="12" t="s">
        <v>189</v>
      </c>
      <c r="D600" s="12" t="s">
        <v>190</v>
      </c>
      <c r="E600" s="32">
        <v>3252</v>
      </c>
      <c r="F600" s="32">
        <v>1027</v>
      </c>
      <c r="G600" s="32">
        <v>0</v>
      </c>
    </row>
    <row r="601" spans="1:7" s="1" customFormat="1" ht="18" customHeight="1">
      <c r="A601" s="12" t="s">
        <v>202</v>
      </c>
      <c r="B601" s="12" t="s">
        <v>297</v>
      </c>
      <c r="C601" s="12" t="s">
        <v>202</v>
      </c>
      <c r="D601" s="12" t="s">
        <v>310</v>
      </c>
      <c r="E601" s="32">
        <v>90</v>
      </c>
      <c r="F601" s="32">
        <v>7</v>
      </c>
      <c r="G601" s="32">
        <v>0</v>
      </c>
    </row>
    <row r="602" spans="1:7" s="1" customFormat="1" ht="18" customHeight="1">
      <c r="A602" s="12" t="s">
        <v>202</v>
      </c>
      <c r="B602" s="12" t="s">
        <v>297</v>
      </c>
      <c r="C602" s="12" t="s">
        <v>202</v>
      </c>
      <c r="D602" s="12" t="s">
        <v>203</v>
      </c>
      <c r="E602" s="32">
        <v>1283</v>
      </c>
      <c r="F602" s="32">
        <v>60</v>
      </c>
      <c r="G602" s="32">
        <v>0</v>
      </c>
    </row>
    <row r="603" spans="1:7" s="1" customFormat="1" ht="18" customHeight="1">
      <c r="A603" s="12" t="s">
        <v>202</v>
      </c>
      <c r="B603" s="12" t="s">
        <v>297</v>
      </c>
      <c r="C603" s="12" t="s">
        <v>202</v>
      </c>
      <c r="D603" s="12" t="s">
        <v>281</v>
      </c>
      <c r="E603" s="32">
        <v>12645</v>
      </c>
      <c r="F603" s="32">
        <v>742</v>
      </c>
      <c r="G603" s="32">
        <v>0</v>
      </c>
    </row>
    <row r="604" spans="1:7" s="1" customFormat="1" ht="18" customHeight="1">
      <c r="A604" s="12" t="s">
        <v>202</v>
      </c>
      <c r="B604" s="12" t="s">
        <v>297</v>
      </c>
      <c r="C604" s="12" t="s">
        <v>202</v>
      </c>
      <c r="D604" s="12" t="s">
        <v>279</v>
      </c>
      <c r="E604" s="32">
        <v>37</v>
      </c>
      <c r="F604" s="32">
        <v>0</v>
      </c>
      <c r="G604" s="32">
        <v>0</v>
      </c>
    </row>
    <row r="605" spans="1:7" s="1" customFormat="1" ht="18" customHeight="1">
      <c r="A605" s="12" t="s">
        <v>202</v>
      </c>
      <c r="B605" s="12" t="s">
        <v>297</v>
      </c>
      <c r="C605" s="12" t="s">
        <v>202</v>
      </c>
      <c r="D605" s="12" t="s">
        <v>220</v>
      </c>
      <c r="E605" s="32">
        <v>5241</v>
      </c>
      <c r="F605" s="32">
        <v>248</v>
      </c>
      <c r="G605" s="32">
        <v>0</v>
      </c>
    </row>
    <row r="606" spans="1:7" s="1" customFormat="1" ht="18" customHeight="1">
      <c r="A606" s="12" t="s">
        <v>202</v>
      </c>
      <c r="B606" s="12" t="s">
        <v>297</v>
      </c>
      <c r="C606" s="12" t="s">
        <v>195</v>
      </c>
      <c r="D606" s="12" t="s">
        <v>265</v>
      </c>
      <c r="E606" s="32">
        <v>1</v>
      </c>
      <c r="F606" s="32">
        <v>0</v>
      </c>
      <c r="G606" s="32">
        <v>0</v>
      </c>
    </row>
    <row r="607" spans="1:7" s="1" customFormat="1" ht="18" customHeight="1">
      <c r="A607" s="12" t="s">
        <v>202</v>
      </c>
      <c r="B607" s="12" t="s">
        <v>297</v>
      </c>
      <c r="C607" s="12" t="s">
        <v>204</v>
      </c>
      <c r="D607" s="12" t="s">
        <v>230</v>
      </c>
      <c r="E607" s="32">
        <v>20</v>
      </c>
      <c r="F607" s="32">
        <v>0</v>
      </c>
      <c r="G607" s="32">
        <v>0</v>
      </c>
    </row>
    <row r="608" spans="1:7" s="1" customFormat="1" ht="18" customHeight="1">
      <c r="A608" s="12" t="s">
        <v>202</v>
      </c>
      <c r="B608" s="12" t="s">
        <v>297</v>
      </c>
      <c r="C608" s="12" t="s">
        <v>206</v>
      </c>
      <c r="D608" s="12" t="s">
        <v>239</v>
      </c>
      <c r="E608" s="32">
        <v>1193</v>
      </c>
      <c r="F608" s="32">
        <v>0</v>
      </c>
      <c r="G608" s="32">
        <v>0</v>
      </c>
    </row>
    <row r="609" spans="1:7" s="1" customFormat="1" ht="18" customHeight="1">
      <c r="A609" s="12" t="s">
        <v>202</v>
      </c>
      <c r="B609" s="12" t="s">
        <v>297</v>
      </c>
      <c r="C609" s="12" t="s">
        <v>206</v>
      </c>
      <c r="D609" s="12" t="s">
        <v>208</v>
      </c>
      <c r="E609" s="32">
        <v>1770</v>
      </c>
      <c r="F609" s="32">
        <v>7</v>
      </c>
      <c r="G609" s="32">
        <v>0</v>
      </c>
    </row>
    <row r="610" spans="1:7" s="1" customFormat="1" ht="18" customHeight="1">
      <c r="A610" s="12" t="s">
        <v>202</v>
      </c>
      <c r="B610" s="12" t="s">
        <v>297</v>
      </c>
      <c r="C610" s="12" t="s">
        <v>269</v>
      </c>
      <c r="D610" s="12" t="s">
        <v>270</v>
      </c>
      <c r="E610" s="32">
        <v>1028</v>
      </c>
      <c r="F610" s="32">
        <v>1888</v>
      </c>
      <c r="G610" s="32">
        <v>0</v>
      </c>
    </row>
    <row r="611" spans="1:7" s="1" customFormat="1" ht="18" customHeight="1">
      <c r="A611" s="12" t="s">
        <v>202</v>
      </c>
      <c r="B611" s="12" t="s">
        <v>220</v>
      </c>
      <c r="C611" s="12" t="s">
        <v>209</v>
      </c>
      <c r="D611" s="12" t="s">
        <v>210</v>
      </c>
      <c r="E611" s="32">
        <v>308</v>
      </c>
      <c r="F611" s="32">
        <v>0</v>
      </c>
      <c r="G611" s="32">
        <v>0</v>
      </c>
    </row>
    <row r="612" spans="1:7" s="1" customFormat="1" ht="18" customHeight="1">
      <c r="A612" s="12" t="s">
        <v>202</v>
      </c>
      <c r="B612" s="12" t="s">
        <v>220</v>
      </c>
      <c r="C612" s="12" t="s">
        <v>211</v>
      </c>
      <c r="D612" s="12" t="s">
        <v>213</v>
      </c>
      <c r="E612" s="32">
        <v>4304</v>
      </c>
      <c r="F612" s="32">
        <v>0</v>
      </c>
      <c r="G612" s="32">
        <v>0</v>
      </c>
    </row>
    <row r="613" spans="1:7" s="1" customFormat="1" ht="18" customHeight="1">
      <c r="A613" s="12" t="s">
        <v>202</v>
      </c>
      <c r="B613" s="12" t="s">
        <v>220</v>
      </c>
      <c r="C613" s="12" t="s">
        <v>189</v>
      </c>
      <c r="D613" s="12" t="s">
        <v>190</v>
      </c>
      <c r="E613" s="32">
        <v>14982</v>
      </c>
      <c r="F613" s="32">
        <v>100408</v>
      </c>
      <c r="G613" s="32">
        <v>0</v>
      </c>
    </row>
    <row r="614" spans="1:7" s="1" customFormat="1" ht="18" customHeight="1">
      <c r="A614" s="12" t="s">
        <v>202</v>
      </c>
      <c r="B614" s="12" t="s">
        <v>220</v>
      </c>
      <c r="C614" s="12" t="s">
        <v>200</v>
      </c>
      <c r="D614" s="12" t="s">
        <v>201</v>
      </c>
      <c r="E614" s="32">
        <v>12332</v>
      </c>
      <c r="F614" s="32">
        <v>109</v>
      </c>
      <c r="G614" s="32">
        <v>0</v>
      </c>
    </row>
    <row r="615" spans="1:7" s="1" customFormat="1" ht="18" customHeight="1">
      <c r="A615" s="12" t="s">
        <v>202</v>
      </c>
      <c r="B615" s="12" t="s">
        <v>220</v>
      </c>
      <c r="C615" s="12" t="s">
        <v>200</v>
      </c>
      <c r="D615" s="12" t="s">
        <v>308</v>
      </c>
      <c r="E615" s="32">
        <v>2618</v>
      </c>
      <c r="F615" s="32">
        <v>50</v>
      </c>
      <c r="G615" s="32">
        <v>0</v>
      </c>
    </row>
    <row r="616" spans="1:7" s="1" customFormat="1" ht="18" customHeight="1">
      <c r="A616" s="12" t="s">
        <v>202</v>
      </c>
      <c r="B616" s="12" t="s">
        <v>220</v>
      </c>
      <c r="C616" s="12" t="s">
        <v>202</v>
      </c>
      <c r="D616" s="12" t="s">
        <v>203</v>
      </c>
      <c r="E616" s="32">
        <v>49376</v>
      </c>
      <c r="F616" s="32">
        <v>109834</v>
      </c>
      <c r="G616" s="32">
        <v>0</v>
      </c>
    </row>
    <row r="617" spans="1:7" s="1" customFormat="1" ht="18" customHeight="1">
      <c r="A617" s="12" t="s">
        <v>202</v>
      </c>
      <c r="B617" s="12" t="s">
        <v>220</v>
      </c>
      <c r="C617" s="12" t="s">
        <v>202</v>
      </c>
      <c r="D617" s="12" t="s">
        <v>281</v>
      </c>
      <c r="E617" s="32">
        <v>33748</v>
      </c>
      <c r="F617" s="32">
        <v>3985</v>
      </c>
      <c r="G617" s="32">
        <v>40</v>
      </c>
    </row>
    <row r="618" spans="1:7" s="1" customFormat="1" ht="18" customHeight="1">
      <c r="A618" s="12" t="s">
        <v>202</v>
      </c>
      <c r="B618" s="12" t="s">
        <v>220</v>
      </c>
      <c r="C618" s="12" t="s">
        <v>202</v>
      </c>
      <c r="D618" s="12" t="s">
        <v>279</v>
      </c>
      <c r="E618" s="32">
        <v>31</v>
      </c>
      <c r="F618" s="32">
        <v>0</v>
      </c>
      <c r="G618" s="32">
        <v>0</v>
      </c>
    </row>
    <row r="619" spans="1:7" s="1" customFormat="1" ht="18" customHeight="1">
      <c r="A619" s="12" t="s">
        <v>202</v>
      </c>
      <c r="B619" s="12" t="s">
        <v>220</v>
      </c>
      <c r="C619" s="12" t="s">
        <v>202</v>
      </c>
      <c r="D619" s="12" t="s">
        <v>312</v>
      </c>
      <c r="E619" s="32">
        <v>32</v>
      </c>
      <c r="F619" s="32">
        <v>0</v>
      </c>
      <c r="G619" s="32">
        <v>0</v>
      </c>
    </row>
    <row r="620" spans="1:7" s="1" customFormat="1" ht="18" customHeight="1">
      <c r="A620" s="12" t="s">
        <v>202</v>
      </c>
      <c r="B620" s="12" t="s">
        <v>220</v>
      </c>
      <c r="C620" s="12" t="s">
        <v>202</v>
      </c>
      <c r="D620" s="12" t="s">
        <v>283</v>
      </c>
      <c r="E620" s="32">
        <v>23</v>
      </c>
      <c r="F620" s="32">
        <v>0</v>
      </c>
      <c r="G620" s="32">
        <v>0</v>
      </c>
    </row>
    <row r="621" spans="1:7" s="1" customFormat="1" ht="18" customHeight="1">
      <c r="A621" s="12" t="s">
        <v>202</v>
      </c>
      <c r="B621" s="12" t="s">
        <v>220</v>
      </c>
      <c r="C621" s="12" t="s">
        <v>202</v>
      </c>
      <c r="D621" s="12" t="s">
        <v>297</v>
      </c>
      <c r="E621" s="32">
        <v>7965</v>
      </c>
      <c r="F621" s="32">
        <v>1307</v>
      </c>
      <c r="G621" s="32">
        <v>0</v>
      </c>
    </row>
    <row r="622" spans="1:7" s="1" customFormat="1" ht="18" customHeight="1">
      <c r="A622" s="12" t="s">
        <v>202</v>
      </c>
      <c r="B622" s="12" t="s">
        <v>220</v>
      </c>
      <c r="C622" s="12" t="s">
        <v>195</v>
      </c>
      <c r="D622" s="12" t="s">
        <v>265</v>
      </c>
      <c r="E622" s="32">
        <v>4</v>
      </c>
      <c r="F622" s="32">
        <v>0</v>
      </c>
      <c r="G622" s="32">
        <v>0</v>
      </c>
    </row>
    <row r="623" spans="1:7" s="1" customFormat="1" ht="18" customHeight="1">
      <c r="A623" s="12" t="s">
        <v>202</v>
      </c>
      <c r="B623" s="12" t="s">
        <v>220</v>
      </c>
      <c r="C623" s="12" t="s">
        <v>204</v>
      </c>
      <c r="D623" s="12" t="s">
        <v>205</v>
      </c>
      <c r="E623" s="32">
        <v>8264</v>
      </c>
      <c r="F623" s="32">
        <v>10143</v>
      </c>
      <c r="G623" s="32">
        <v>0</v>
      </c>
    </row>
    <row r="624" spans="1:7" s="1" customFormat="1" ht="18" customHeight="1">
      <c r="A624" s="12" t="s">
        <v>202</v>
      </c>
      <c r="B624" s="12" t="s">
        <v>220</v>
      </c>
      <c r="C624" s="12" t="s">
        <v>204</v>
      </c>
      <c r="D624" s="12" t="s">
        <v>230</v>
      </c>
      <c r="E624" s="32">
        <v>13583</v>
      </c>
      <c r="F624" s="32">
        <v>409</v>
      </c>
      <c r="G624" s="32">
        <v>0</v>
      </c>
    </row>
    <row r="625" spans="1:7" s="1" customFormat="1" ht="18" customHeight="1">
      <c r="A625" s="12" t="s">
        <v>202</v>
      </c>
      <c r="B625" s="12" t="s">
        <v>220</v>
      </c>
      <c r="C625" s="12" t="s">
        <v>231</v>
      </c>
      <c r="D625" s="12" t="s">
        <v>232</v>
      </c>
      <c r="E625" s="32">
        <v>415</v>
      </c>
      <c r="F625" s="32">
        <v>0</v>
      </c>
      <c r="G625" s="32">
        <v>0</v>
      </c>
    </row>
    <row r="626" spans="1:7" s="1" customFormat="1" ht="18" customHeight="1">
      <c r="A626" s="12" t="s">
        <v>202</v>
      </c>
      <c r="B626" s="12" t="s">
        <v>220</v>
      </c>
      <c r="C626" s="12" t="s">
        <v>206</v>
      </c>
      <c r="D626" s="12" t="s">
        <v>207</v>
      </c>
      <c r="E626" s="32">
        <v>246</v>
      </c>
      <c r="F626" s="32">
        <v>0</v>
      </c>
      <c r="G626" s="32">
        <v>0</v>
      </c>
    </row>
    <row r="627" spans="1:7" s="1" customFormat="1" ht="18" customHeight="1">
      <c r="A627" s="12" t="s">
        <v>202</v>
      </c>
      <c r="B627" s="12" t="s">
        <v>220</v>
      </c>
      <c r="C627" s="12" t="s">
        <v>206</v>
      </c>
      <c r="D627" s="12" t="s">
        <v>239</v>
      </c>
      <c r="E627" s="32">
        <v>5082</v>
      </c>
      <c r="F627" s="32">
        <v>262</v>
      </c>
      <c r="G627" s="32">
        <v>0</v>
      </c>
    </row>
    <row r="628" spans="1:7" s="1" customFormat="1" ht="18" customHeight="1">
      <c r="A628" s="12" t="s">
        <v>202</v>
      </c>
      <c r="B628" s="12" t="s">
        <v>220</v>
      </c>
      <c r="C628" s="12" t="s">
        <v>206</v>
      </c>
      <c r="D628" s="12" t="s">
        <v>241</v>
      </c>
      <c r="E628" s="32">
        <v>193902</v>
      </c>
      <c r="F628" s="32">
        <v>308369</v>
      </c>
      <c r="G628" s="32">
        <v>0</v>
      </c>
    </row>
    <row r="629" spans="1:7" s="1" customFormat="1" ht="18" customHeight="1">
      <c r="A629" s="12" t="s">
        <v>202</v>
      </c>
      <c r="B629" s="12" t="s">
        <v>220</v>
      </c>
      <c r="C629" s="12" t="s">
        <v>206</v>
      </c>
      <c r="D629" s="12" t="s">
        <v>208</v>
      </c>
      <c r="E629" s="32">
        <v>25039</v>
      </c>
      <c r="F629" s="32">
        <v>888</v>
      </c>
      <c r="G629" s="32">
        <v>0</v>
      </c>
    </row>
    <row r="630" spans="1:7" s="1" customFormat="1" ht="18" customHeight="1">
      <c r="A630" s="12" t="s">
        <v>202</v>
      </c>
      <c r="B630" s="12" t="s">
        <v>220</v>
      </c>
      <c r="C630" s="12" t="s">
        <v>269</v>
      </c>
      <c r="D630" s="12" t="s">
        <v>270</v>
      </c>
      <c r="E630" s="32">
        <v>1093</v>
      </c>
      <c r="F630" s="32">
        <v>1747</v>
      </c>
      <c r="G630" s="32">
        <v>0</v>
      </c>
    </row>
    <row r="631" spans="1:7" s="1" customFormat="1" ht="18" customHeight="1">
      <c r="A631" s="12" t="s">
        <v>202</v>
      </c>
      <c r="B631" s="12" t="s">
        <v>220</v>
      </c>
      <c r="C631" s="12" t="s">
        <v>269</v>
      </c>
      <c r="D631" s="12" t="s">
        <v>286</v>
      </c>
      <c r="E631" s="32">
        <v>1331</v>
      </c>
      <c r="F631" s="32">
        <v>0</v>
      </c>
      <c r="G631" s="32">
        <v>0</v>
      </c>
    </row>
    <row r="632" spans="1:7" s="1" customFormat="1" ht="18" customHeight="1">
      <c r="A632" s="12" t="s">
        <v>202</v>
      </c>
      <c r="B632" s="12" t="s">
        <v>322</v>
      </c>
      <c r="C632" s="12" t="s">
        <v>202</v>
      </c>
      <c r="D632" s="12" t="s">
        <v>281</v>
      </c>
      <c r="E632" s="32">
        <v>19</v>
      </c>
      <c r="F632" s="32">
        <v>0</v>
      </c>
      <c r="G632" s="32">
        <v>0</v>
      </c>
    </row>
    <row r="633" spans="1:7" s="1" customFormat="1" ht="18" customHeight="1">
      <c r="A633" s="12" t="s">
        <v>202</v>
      </c>
      <c r="B633" s="12" t="s">
        <v>322</v>
      </c>
      <c r="C633" s="12" t="s">
        <v>202</v>
      </c>
      <c r="D633" s="12" t="s">
        <v>317</v>
      </c>
      <c r="E633" s="32">
        <v>192</v>
      </c>
      <c r="F633" s="32">
        <v>0</v>
      </c>
      <c r="G633" s="32">
        <v>0</v>
      </c>
    </row>
    <row r="634" spans="1:7" s="1" customFormat="1" ht="18" customHeight="1">
      <c r="A634" s="12" t="s">
        <v>202</v>
      </c>
      <c r="B634" s="12" t="s">
        <v>322</v>
      </c>
      <c r="C634" s="12" t="s">
        <v>204</v>
      </c>
      <c r="D634" s="12" t="s">
        <v>230</v>
      </c>
      <c r="E634" s="32">
        <v>1</v>
      </c>
      <c r="F634" s="32">
        <v>0</v>
      </c>
      <c r="G634" s="32">
        <v>0</v>
      </c>
    </row>
    <row r="635" spans="1:7" s="1" customFormat="1" ht="18" customHeight="1">
      <c r="A635" s="12" t="s">
        <v>202</v>
      </c>
      <c r="B635" s="12" t="s">
        <v>322</v>
      </c>
      <c r="C635" s="12" t="s">
        <v>206</v>
      </c>
      <c r="D635" s="12" t="s">
        <v>208</v>
      </c>
      <c r="E635" s="32">
        <v>722</v>
      </c>
      <c r="F635" s="32">
        <v>0</v>
      </c>
      <c r="G635" s="32">
        <v>0</v>
      </c>
    </row>
    <row r="636" spans="1:7" s="1" customFormat="1" ht="18" customHeight="1">
      <c r="A636" s="12" t="s">
        <v>191</v>
      </c>
      <c r="B636" s="12" t="s">
        <v>323</v>
      </c>
      <c r="C636" s="12" t="s">
        <v>191</v>
      </c>
      <c r="D636" s="12" t="s">
        <v>192</v>
      </c>
      <c r="E636" s="32">
        <v>6</v>
      </c>
      <c r="F636" s="32">
        <v>0</v>
      </c>
      <c r="G636" s="32">
        <v>0</v>
      </c>
    </row>
    <row r="637" spans="1:7" s="1" customFormat="1" ht="18" customHeight="1">
      <c r="A637" s="12" t="s">
        <v>191</v>
      </c>
      <c r="B637" s="12" t="s">
        <v>323</v>
      </c>
      <c r="C637" s="12" t="s">
        <v>191</v>
      </c>
      <c r="D637" s="12" t="s">
        <v>324</v>
      </c>
      <c r="E637" s="32">
        <v>1648</v>
      </c>
      <c r="F637" s="32">
        <v>524</v>
      </c>
      <c r="G637" s="32">
        <v>0</v>
      </c>
    </row>
    <row r="638" spans="1:7" s="1" customFormat="1" ht="18" customHeight="1">
      <c r="A638" s="12" t="s">
        <v>191</v>
      </c>
      <c r="B638" s="12" t="s">
        <v>323</v>
      </c>
      <c r="C638" s="12" t="s">
        <v>206</v>
      </c>
      <c r="D638" s="12" t="s">
        <v>208</v>
      </c>
      <c r="E638" s="32">
        <v>1448</v>
      </c>
      <c r="F638" s="32">
        <v>0</v>
      </c>
      <c r="G638" s="32">
        <v>0</v>
      </c>
    </row>
    <row r="639" spans="1:7" s="1" customFormat="1" ht="18" customHeight="1">
      <c r="A639" s="12" t="s">
        <v>191</v>
      </c>
      <c r="B639" s="12" t="s">
        <v>192</v>
      </c>
      <c r="C639" s="12" t="s">
        <v>182</v>
      </c>
      <c r="D639" s="12" t="s">
        <v>183</v>
      </c>
      <c r="E639" s="32">
        <v>6</v>
      </c>
      <c r="F639" s="32">
        <v>0</v>
      </c>
      <c r="G639" s="32">
        <v>0</v>
      </c>
    </row>
    <row r="640" spans="1:7" s="1" customFormat="1" ht="18" customHeight="1">
      <c r="A640" s="12" t="s">
        <v>191</v>
      </c>
      <c r="B640" s="12" t="s">
        <v>192</v>
      </c>
      <c r="C640" s="12" t="s">
        <v>182</v>
      </c>
      <c r="D640" s="12" t="s">
        <v>184</v>
      </c>
      <c r="E640" s="32">
        <v>609</v>
      </c>
      <c r="F640" s="32">
        <v>95</v>
      </c>
      <c r="G640" s="32">
        <v>0</v>
      </c>
    </row>
    <row r="641" spans="1:7" s="1" customFormat="1" ht="18" customHeight="1">
      <c r="A641" s="12" t="s">
        <v>191</v>
      </c>
      <c r="B641" s="12" t="s">
        <v>192</v>
      </c>
      <c r="C641" s="12" t="s">
        <v>185</v>
      </c>
      <c r="D641" s="12" t="s">
        <v>186</v>
      </c>
      <c r="E641" s="32">
        <v>1794</v>
      </c>
      <c r="F641" s="32">
        <v>57959</v>
      </c>
      <c r="G641" s="32">
        <v>10</v>
      </c>
    </row>
    <row r="642" spans="1:7" s="1" customFormat="1" ht="18" customHeight="1">
      <c r="A642" s="12" t="s">
        <v>191</v>
      </c>
      <c r="B642" s="12" t="s">
        <v>192</v>
      </c>
      <c r="C642" s="12" t="s">
        <v>211</v>
      </c>
      <c r="D642" s="12" t="s">
        <v>213</v>
      </c>
      <c r="E642" s="32">
        <v>16</v>
      </c>
      <c r="F642" s="32">
        <v>0</v>
      </c>
      <c r="G642" s="32">
        <v>0</v>
      </c>
    </row>
    <row r="643" spans="1:7" s="1" customFormat="1" ht="18" customHeight="1">
      <c r="A643" s="12" t="s">
        <v>191</v>
      </c>
      <c r="B643" s="12" t="s">
        <v>192</v>
      </c>
      <c r="C643" s="12" t="s">
        <v>211</v>
      </c>
      <c r="D643" s="12" t="s">
        <v>214</v>
      </c>
      <c r="E643" s="32">
        <v>1262</v>
      </c>
      <c r="F643" s="32">
        <v>0</v>
      </c>
      <c r="G643" s="32">
        <v>0</v>
      </c>
    </row>
    <row r="644" spans="1:7" s="1" customFormat="1" ht="18" customHeight="1">
      <c r="A644" s="12" t="s">
        <v>191</v>
      </c>
      <c r="B644" s="12" t="s">
        <v>192</v>
      </c>
      <c r="C644" s="12" t="s">
        <v>189</v>
      </c>
      <c r="D644" s="12" t="s">
        <v>190</v>
      </c>
      <c r="E644" s="32">
        <v>67606</v>
      </c>
      <c r="F644" s="32">
        <v>155950</v>
      </c>
      <c r="G644" s="32">
        <v>422</v>
      </c>
    </row>
    <row r="645" spans="1:7" s="1" customFormat="1" ht="18" customHeight="1">
      <c r="A645" s="12" t="s">
        <v>191</v>
      </c>
      <c r="B645" s="12" t="s">
        <v>192</v>
      </c>
      <c r="C645" s="12" t="s">
        <v>200</v>
      </c>
      <c r="D645" s="12" t="s">
        <v>201</v>
      </c>
      <c r="E645" s="32">
        <v>24927</v>
      </c>
      <c r="F645" s="32">
        <v>43215</v>
      </c>
      <c r="G645" s="32">
        <v>386</v>
      </c>
    </row>
    <row r="646" spans="1:7" s="1" customFormat="1" ht="18" customHeight="1">
      <c r="A646" s="12" t="s">
        <v>191</v>
      </c>
      <c r="B646" s="12" t="s">
        <v>192</v>
      </c>
      <c r="C646" s="12" t="s">
        <v>202</v>
      </c>
      <c r="D646" s="12" t="s">
        <v>203</v>
      </c>
      <c r="E646" s="32">
        <v>9791</v>
      </c>
      <c r="F646" s="32">
        <v>93522</v>
      </c>
      <c r="G646" s="32">
        <v>0</v>
      </c>
    </row>
    <row r="647" spans="1:7" s="1" customFormat="1" ht="18" customHeight="1">
      <c r="A647" s="12" t="s">
        <v>191</v>
      </c>
      <c r="B647" s="12" t="s">
        <v>192</v>
      </c>
      <c r="C647" s="12" t="s">
        <v>202</v>
      </c>
      <c r="D647" s="12" t="s">
        <v>281</v>
      </c>
      <c r="E647" s="32">
        <v>159</v>
      </c>
      <c r="F647" s="32">
        <v>265</v>
      </c>
      <c r="G647" s="32">
        <v>0</v>
      </c>
    </row>
    <row r="648" spans="1:7" s="1" customFormat="1" ht="18" customHeight="1">
      <c r="A648" s="12" t="s">
        <v>191</v>
      </c>
      <c r="B648" s="12" t="s">
        <v>192</v>
      </c>
      <c r="C648" s="12" t="s">
        <v>191</v>
      </c>
      <c r="D648" s="12" t="s">
        <v>323</v>
      </c>
      <c r="E648" s="32">
        <v>1103</v>
      </c>
      <c r="F648" s="32">
        <v>0</v>
      </c>
      <c r="G648" s="32">
        <v>0</v>
      </c>
    </row>
    <row r="649" spans="1:7" s="1" customFormat="1" ht="18" customHeight="1">
      <c r="A649" s="12" t="s">
        <v>191</v>
      </c>
      <c r="B649" s="12" t="s">
        <v>192</v>
      </c>
      <c r="C649" s="12" t="s">
        <v>191</v>
      </c>
      <c r="D649" s="12" t="s">
        <v>324</v>
      </c>
      <c r="E649" s="32">
        <v>11364</v>
      </c>
      <c r="F649" s="32">
        <v>145</v>
      </c>
      <c r="G649" s="32">
        <v>0</v>
      </c>
    </row>
    <row r="650" spans="1:7" s="1" customFormat="1" ht="18" customHeight="1">
      <c r="A650" s="12" t="s">
        <v>191</v>
      </c>
      <c r="B650" s="12" t="s">
        <v>192</v>
      </c>
      <c r="C650" s="12" t="s">
        <v>191</v>
      </c>
      <c r="D650" s="12" t="s">
        <v>314</v>
      </c>
      <c r="E650" s="32">
        <v>1911</v>
      </c>
      <c r="F650" s="32">
        <v>8</v>
      </c>
      <c r="G650" s="32">
        <v>0</v>
      </c>
    </row>
    <row r="651" spans="1:7" s="1" customFormat="1" ht="18" customHeight="1">
      <c r="A651" s="12" t="s">
        <v>191</v>
      </c>
      <c r="B651" s="12" t="s">
        <v>192</v>
      </c>
      <c r="C651" s="12" t="s">
        <v>193</v>
      </c>
      <c r="D651" s="12" t="s">
        <v>194</v>
      </c>
      <c r="E651" s="32">
        <v>106926</v>
      </c>
      <c r="F651" s="32">
        <v>335241</v>
      </c>
      <c r="G651" s="32">
        <v>18429</v>
      </c>
    </row>
    <row r="652" spans="1:7" s="1" customFormat="1" ht="18" customHeight="1">
      <c r="A652" s="12" t="s">
        <v>191</v>
      </c>
      <c r="B652" s="12" t="s">
        <v>192</v>
      </c>
      <c r="C652" s="12" t="s">
        <v>226</v>
      </c>
      <c r="D652" s="12" t="s">
        <v>315</v>
      </c>
      <c r="E652" s="32">
        <v>2665</v>
      </c>
      <c r="F652" s="32">
        <v>1476</v>
      </c>
      <c r="G652" s="32">
        <v>0</v>
      </c>
    </row>
    <row r="653" spans="1:7" s="1" customFormat="1" ht="18" customHeight="1">
      <c r="A653" s="12" t="s">
        <v>191</v>
      </c>
      <c r="B653" s="12" t="s">
        <v>192</v>
      </c>
      <c r="C653" s="12" t="s">
        <v>226</v>
      </c>
      <c r="D653" s="12" t="s">
        <v>227</v>
      </c>
      <c r="E653" s="32">
        <v>28980</v>
      </c>
      <c r="F653" s="32">
        <v>77738</v>
      </c>
      <c r="G653" s="32">
        <v>3369</v>
      </c>
    </row>
    <row r="654" spans="1:7" s="1" customFormat="1" ht="18" customHeight="1">
      <c r="A654" s="12" t="s">
        <v>191</v>
      </c>
      <c r="B654" s="12" t="s">
        <v>192</v>
      </c>
      <c r="C654" s="12" t="s">
        <v>226</v>
      </c>
      <c r="D654" s="12" t="s">
        <v>228</v>
      </c>
      <c r="E654" s="32">
        <v>1218</v>
      </c>
      <c r="F654" s="32">
        <v>2205</v>
      </c>
      <c r="G654" s="32">
        <v>0</v>
      </c>
    </row>
    <row r="655" spans="1:7" s="1" customFormat="1" ht="18" customHeight="1">
      <c r="A655" s="12" t="s">
        <v>191</v>
      </c>
      <c r="B655" s="12" t="s">
        <v>192</v>
      </c>
      <c r="C655" s="12" t="s">
        <v>226</v>
      </c>
      <c r="D655" s="12" t="s">
        <v>229</v>
      </c>
      <c r="E655" s="32">
        <v>7566</v>
      </c>
      <c r="F655" s="32">
        <v>2446</v>
      </c>
      <c r="G655" s="32">
        <v>856</v>
      </c>
    </row>
    <row r="656" spans="1:7" s="1" customFormat="1" ht="18" customHeight="1">
      <c r="A656" s="12" t="s">
        <v>191</v>
      </c>
      <c r="B656" s="12" t="s">
        <v>192</v>
      </c>
      <c r="C656" s="12" t="s">
        <v>226</v>
      </c>
      <c r="D656" s="12" t="s">
        <v>304</v>
      </c>
      <c r="E656" s="32">
        <v>5910</v>
      </c>
      <c r="F656" s="32">
        <v>3976</v>
      </c>
      <c r="G656" s="32">
        <v>0</v>
      </c>
    </row>
    <row r="657" spans="1:7" s="1" customFormat="1" ht="18" customHeight="1">
      <c r="A657" s="12" t="s">
        <v>191</v>
      </c>
      <c r="B657" s="12" t="s">
        <v>192</v>
      </c>
      <c r="C657" s="12" t="s">
        <v>204</v>
      </c>
      <c r="D657" s="12" t="s">
        <v>205</v>
      </c>
      <c r="E657" s="32">
        <v>94</v>
      </c>
      <c r="F657" s="32">
        <v>0</v>
      </c>
      <c r="G657" s="32">
        <v>0</v>
      </c>
    </row>
    <row r="658" spans="1:7" s="1" customFormat="1" ht="18" customHeight="1">
      <c r="A658" s="12" t="s">
        <v>191</v>
      </c>
      <c r="B658" s="12" t="s">
        <v>192</v>
      </c>
      <c r="C658" s="12" t="s">
        <v>204</v>
      </c>
      <c r="D658" s="12" t="s">
        <v>230</v>
      </c>
      <c r="E658" s="32">
        <v>10842</v>
      </c>
      <c r="F658" s="32">
        <v>5447</v>
      </c>
      <c r="G658" s="32">
        <v>0</v>
      </c>
    </row>
    <row r="659" spans="1:7" s="1" customFormat="1" ht="18" customHeight="1">
      <c r="A659" s="12" t="s">
        <v>191</v>
      </c>
      <c r="B659" s="12" t="s">
        <v>192</v>
      </c>
      <c r="C659" s="12" t="s">
        <v>197</v>
      </c>
      <c r="D659" s="12" t="s">
        <v>199</v>
      </c>
      <c r="E659" s="32">
        <v>1877</v>
      </c>
      <c r="F659" s="32">
        <v>60824</v>
      </c>
      <c r="G659" s="32">
        <v>10</v>
      </c>
    </row>
    <row r="660" spans="1:7" s="1" customFormat="1" ht="18" customHeight="1">
      <c r="A660" s="12" t="s">
        <v>191</v>
      </c>
      <c r="B660" s="12" t="s">
        <v>192</v>
      </c>
      <c r="C660" s="12" t="s">
        <v>267</v>
      </c>
      <c r="D660" s="12" t="s">
        <v>268</v>
      </c>
      <c r="E660" s="32">
        <v>51</v>
      </c>
      <c r="F660" s="32">
        <v>42</v>
      </c>
      <c r="G660" s="32">
        <v>0</v>
      </c>
    </row>
    <row r="661" spans="1:7" s="1" customFormat="1" ht="18" customHeight="1">
      <c r="A661" s="12" t="s">
        <v>191</v>
      </c>
      <c r="B661" s="12" t="s">
        <v>192</v>
      </c>
      <c r="C661" s="12" t="s">
        <v>233</v>
      </c>
      <c r="D661" s="12" t="s">
        <v>234</v>
      </c>
      <c r="E661" s="32">
        <v>10235</v>
      </c>
      <c r="F661" s="32">
        <v>53497</v>
      </c>
      <c r="G661" s="32">
        <v>3348</v>
      </c>
    </row>
    <row r="662" spans="1:7" s="1" customFormat="1" ht="18" customHeight="1">
      <c r="A662" s="12" t="s">
        <v>191</v>
      </c>
      <c r="B662" s="12" t="s">
        <v>192</v>
      </c>
      <c r="C662" s="12" t="s">
        <v>206</v>
      </c>
      <c r="D662" s="12" t="s">
        <v>207</v>
      </c>
      <c r="E662" s="32">
        <v>70720</v>
      </c>
      <c r="F662" s="32">
        <v>637</v>
      </c>
      <c r="G662" s="32">
        <v>0</v>
      </c>
    </row>
    <row r="663" spans="1:7" s="1" customFormat="1" ht="18" customHeight="1">
      <c r="A663" s="12" t="s">
        <v>191</v>
      </c>
      <c r="B663" s="12" t="s">
        <v>192</v>
      </c>
      <c r="C663" s="12" t="s">
        <v>206</v>
      </c>
      <c r="D663" s="12" t="s">
        <v>240</v>
      </c>
      <c r="E663" s="32">
        <v>6288</v>
      </c>
      <c r="F663" s="32">
        <v>668</v>
      </c>
      <c r="G663" s="32">
        <v>0</v>
      </c>
    </row>
    <row r="664" spans="1:7" s="1" customFormat="1" ht="18" customHeight="1">
      <c r="A664" s="12" t="s">
        <v>191</v>
      </c>
      <c r="B664" s="12" t="s">
        <v>192</v>
      </c>
      <c r="C664" s="12" t="s">
        <v>206</v>
      </c>
      <c r="D664" s="12" t="s">
        <v>241</v>
      </c>
      <c r="E664" s="32">
        <v>164416</v>
      </c>
      <c r="F664" s="32">
        <v>360745</v>
      </c>
      <c r="G664" s="32">
        <v>787</v>
      </c>
    </row>
    <row r="665" spans="1:7" s="1" customFormat="1" ht="18" customHeight="1">
      <c r="A665" s="12" t="s">
        <v>191</v>
      </c>
      <c r="B665" s="12" t="s">
        <v>192</v>
      </c>
      <c r="C665" s="12" t="s">
        <v>206</v>
      </c>
      <c r="D665" s="12" t="s">
        <v>208</v>
      </c>
      <c r="E665" s="32">
        <v>119648</v>
      </c>
      <c r="F665" s="32">
        <v>681605</v>
      </c>
      <c r="G665" s="32">
        <v>189040</v>
      </c>
    </row>
    <row r="666" spans="1:7" s="1" customFormat="1" ht="18" customHeight="1">
      <c r="A666" s="12" t="s">
        <v>191</v>
      </c>
      <c r="B666" s="12" t="s">
        <v>324</v>
      </c>
      <c r="C666" s="12" t="s">
        <v>191</v>
      </c>
      <c r="D666" s="12" t="s">
        <v>192</v>
      </c>
      <c r="E666" s="32">
        <v>13710</v>
      </c>
      <c r="F666" s="32">
        <v>0</v>
      </c>
      <c r="G666" s="32">
        <v>0</v>
      </c>
    </row>
    <row r="667" spans="1:7" s="1" customFormat="1" ht="18" customHeight="1">
      <c r="A667" s="12" t="s">
        <v>191</v>
      </c>
      <c r="B667" s="12" t="s">
        <v>324</v>
      </c>
      <c r="C667" s="12" t="s">
        <v>191</v>
      </c>
      <c r="D667" s="12" t="s">
        <v>314</v>
      </c>
      <c r="E667" s="32">
        <v>12</v>
      </c>
      <c r="F667" s="32">
        <v>0</v>
      </c>
      <c r="G667" s="32">
        <v>0</v>
      </c>
    </row>
    <row r="668" spans="1:7" s="1" customFormat="1" ht="18" customHeight="1">
      <c r="A668" s="12" t="s">
        <v>191</v>
      </c>
      <c r="B668" s="12" t="s">
        <v>314</v>
      </c>
      <c r="C668" s="12" t="s">
        <v>202</v>
      </c>
      <c r="D668" s="12" t="s">
        <v>281</v>
      </c>
      <c r="E668" s="32">
        <v>634</v>
      </c>
      <c r="F668" s="32">
        <v>1</v>
      </c>
      <c r="G668" s="32">
        <v>0</v>
      </c>
    </row>
    <row r="669" spans="1:7" s="1" customFormat="1" ht="18" customHeight="1">
      <c r="A669" s="12" t="s">
        <v>191</v>
      </c>
      <c r="B669" s="12" t="s">
        <v>314</v>
      </c>
      <c r="C669" s="12" t="s">
        <v>191</v>
      </c>
      <c r="D669" s="12" t="s">
        <v>192</v>
      </c>
      <c r="E669" s="32">
        <v>3961</v>
      </c>
      <c r="F669" s="32">
        <v>6857</v>
      </c>
      <c r="G669" s="32">
        <v>0</v>
      </c>
    </row>
    <row r="670" spans="1:7" s="1" customFormat="1" ht="18" customHeight="1">
      <c r="A670" s="12" t="s">
        <v>191</v>
      </c>
      <c r="B670" s="12" t="s">
        <v>314</v>
      </c>
      <c r="C670" s="12" t="s">
        <v>193</v>
      </c>
      <c r="D670" s="12" t="s">
        <v>194</v>
      </c>
      <c r="E670" s="32">
        <v>27</v>
      </c>
      <c r="F670" s="32">
        <v>0</v>
      </c>
      <c r="G670" s="32">
        <v>0</v>
      </c>
    </row>
    <row r="671" spans="1:7" s="1" customFormat="1" ht="18" customHeight="1">
      <c r="A671" s="12" t="s">
        <v>191</v>
      </c>
      <c r="B671" s="12" t="s">
        <v>314</v>
      </c>
      <c r="C671" s="12" t="s">
        <v>226</v>
      </c>
      <c r="D671" s="12" t="s">
        <v>315</v>
      </c>
      <c r="E671" s="32">
        <v>2266</v>
      </c>
      <c r="F671" s="32">
        <v>207</v>
      </c>
      <c r="G671" s="32">
        <v>0</v>
      </c>
    </row>
    <row r="672" spans="1:7" s="1" customFormat="1" ht="18" customHeight="1">
      <c r="A672" s="12" t="s">
        <v>191</v>
      </c>
      <c r="B672" s="12" t="s">
        <v>314</v>
      </c>
      <c r="C672" s="12" t="s">
        <v>226</v>
      </c>
      <c r="D672" s="12" t="s">
        <v>227</v>
      </c>
      <c r="E672" s="32">
        <v>3936</v>
      </c>
      <c r="F672" s="32">
        <v>13</v>
      </c>
      <c r="G672" s="32">
        <v>0</v>
      </c>
    </row>
    <row r="673" spans="1:7" s="1" customFormat="1" ht="18" customHeight="1">
      <c r="A673" s="12" t="s">
        <v>191</v>
      </c>
      <c r="B673" s="12" t="s">
        <v>314</v>
      </c>
      <c r="C673" s="12" t="s">
        <v>235</v>
      </c>
      <c r="D673" s="12" t="s">
        <v>320</v>
      </c>
      <c r="E673" s="32">
        <v>30</v>
      </c>
      <c r="F673" s="32">
        <v>0</v>
      </c>
      <c r="G673" s="32">
        <v>0</v>
      </c>
    </row>
    <row r="674" spans="1:7" s="1" customFormat="1" ht="18" customHeight="1">
      <c r="A674" s="12" t="s">
        <v>191</v>
      </c>
      <c r="B674" s="12" t="s">
        <v>314</v>
      </c>
      <c r="C674" s="12" t="s">
        <v>206</v>
      </c>
      <c r="D674" s="12" t="s">
        <v>207</v>
      </c>
      <c r="E674" s="32">
        <v>2126</v>
      </c>
      <c r="F674" s="32">
        <v>0</v>
      </c>
      <c r="G674" s="32">
        <v>0</v>
      </c>
    </row>
    <row r="675" spans="1:7" s="1" customFormat="1" ht="18" customHeight="1">
      <c r="A675" s="12" t="s">
        <v>191</v>
      </c>
      <c r="B675" s="12" t="s">
        <v>314</v>
      </c>
      <c r="C675" s="12" t="s">
        <v>206</v>
      </c>
      <c r="D675" s="12" t="s">
        <v>239</v>
      </c>
      <c r="E675" s="32">
        <v>7</v>
      </c>
      <c r="F675" s="32">
        <v>0</v>
      </c>
      <c r="G675" s="32">
        <v>0</v>
      </c>
    </row>
    <row r="676" spans="1:7" s="1" customFormat="1" ht="18" customHeight="1">
      <c r="A676" s="12" t="s">
        <v>193</v>
      </c>
      <c r="B676" s="12" t="s">
        <v>325</v>
      </c>
      <c r="C676" s="12" t="s">
        <v>193</v>
      </c>
      <c r="D676" s="12" t="s">
        <v>194</v>
      </c>
      <c r="E676" s="32">
        <v>14142</v>
      </c>
      <c r="F676" s="32">
        <v>109</v>
      </c>
      <c r="G676" s="32">
        <v>0</v>
      </c>
    </row>
    <row r="677" spans="1:7" s="1" customFormat="1" ht="18" customHeight="1">
      <c r="A677" s="12" t="s">
        <v>193</v>
      </c>
      <c r="B677" s="12" t="s">
        <v>325</v>
      </c>
      <c r="C677" s="12" t="s">
        <v>193</v>
      </c>
      <c r="D677" s="12" t="s">
        <v>326</v>
      </c>
      <c r="E677" s="32">
        <v>3294</v>
      </c>
      <c r="F677" s="32">
        <v>334</v>
      </c>
      <c r="G677" s="32">
        <v>0</v>
      </c>
    </row>
    <row r="678" spans="1:7" s="1" customFormat="1" ht="18" customHeight="1">
      <c r="A678" s="12" t="s">
        <v>193</v>
      </c>
      <c r="B678" s="12" t="s">
        <v>328</v>
      </c>
      <c r="C678" s="12" t="s">
        <v>193</v>
      </c>
      <c r="D678" s="12" t="s">
        <v>194</v>
      </c>
      <c r="E678" s="32">
        <v>154</v>
      </c>
      <c r="F678" s="32">
        <v>32</v>
      </c>
      <c r="G678" s="32">
        <v>0</v>
      </c>
    </row>
    <row r="679" spans="1:7" s="1" customFormat="1" ht="18" customHeight="1">
      <c r="A679" s="12" t="s">
        <v>193</v>
      </c>
      <c r="B679" s="12" t="s">
        <v>328</v>
      </c>
      <c r="C679" s="12" t="s">
        <v>193</v>
      </c>
      <c r="D679" s="12" t="s">
        <v>329</v>
      </c>
      <c r="E679" s="32">
        <v>20</v>
      </c>
      <c r="F679" s="32">
        <v>0</v>
      </c>
      <c r="G679" s="32">
        <v>0</v>
      </c>
    </row>
    <row r="680" spans="1:7" s="1" customFormat="1" ht="18" customHeight="1">
      <c r="A680" s="12" t="s">
        <v>193</v>
      </c>
      <c r="B680" s="12" t="s">
        <v>328</v>
      </c>
      <c r="C680" s="12" t="s">
        <v>193</v>
      </c>
      <c r="D680" s="12" t="s">
        <v>330</v>
      </c>
      <c r="E680" s="32">
        <v>62</v>
      </c>
      <c r="F680" s="32">
        <v>0</v>
      </c>
      <c r="G680" s="32">
        <v>0</v>
      </c>
    </row>
    <row r="681" spans="1:7" s="1" customFormat="1" ht="18" customHeight="1">
      <c r="A681" s="12" t="s">
        <v>193</v>
      </c>
      <c r="B681" s="12" t="s">
        <v>298</v>
      </c>
      <c r="C681" s="12" t="s">
        <v>189</v>
      </c>
      <c r="D681" s="12" t="s">
        <v>190</v>
      </c>
      <c r="E681" s="32">
        <v>9</v>
      </c>
      <c r="F681" s="32">
        <v>13</v>
      </c>
      <c r="G681" s="32">
        <v>0</v>
      </c>
    </row>
    <row r="682" spans="1:7" s="1" customFormat="1" ht="18" customHeight="1">
      <c r="A682" s="12" t="s">
        <v>193</v>
      </c>
      <c r="B682" s="12" t="s">
        <v>298</v>
      </c>
      <c r="C682" s="12" t="s">
        <v>193</v>
      </c>
      <c r="D682" s="12" t="s">
        <v>299</v>
      </c>
      <c r="E682" s="32">
        <v>168</v>
      </c>
      <c r="F682" s="32">
        <v>486</v>
      </c>
      <c r="G682" s="32">
        <v>0</v>
      </c>
    </row>
    <row r="683" spans="1:7" s="1" customFormat="1" ht="18" customHeight="1">
      <c r="A683" s="12" t="s">
        <v>193</v>
      </c>
      <c r="B683" s="12" t="s">
        <v>298</v>
      </c>
      <c r="C683" s="12" t="s">
        <v>195</v>
      </c>
      <c r="D683" s="12" t="s">
        <v>300</v>
      </c>
      <c r="E683" s="32">
        <v>3</v>
      </c>
      <c r="F683" s="32">
        <v>7</v>
      </c>
      <c r="G683" s="32">
        <v>0</v>
      </c>
    </row>
    <row r="684" spans="1:7" s="1" customFormat="1" ht="18" customHeight="1">
      <c r="A684" s="12" t="s">
        <v>193</v>
      </c>
      <c r="B684" s="12" t="s">
        <v>298</v>
      </c>
      <c r="C684" s="12" t="s">
        <v>195</v>
      </c>
      <c r="D684" s="12" t="s">
        <v>331</v>
      </c>
      <c r="E684" s="32">
        <v>1</v>
      </c>
      <c r="F684" s="32">
        <v>0</v>
      </c>
      <c r="G684" s="32">
        <v>0</v>
      </c>
    </row>
    <row r="685" spans="1:7" s="1" customFormat="1" ht="18" customHeight="1">
      <c r="A685" s="12" t="s">
        <v>193</v>
      </c>
      <c r="B685" s="12" t="s">
        <v>298</v>
      </c>
      <c r="C685" s="12" t="s">
        <v>269</v>
      </c>
      <c r="D685" s="12" t="s">
        <v>303</v>
      </c>
      <c r="E685" s="32">
        <v>196</v>
      </c>
      <c r="F685" s="32">
        <v>393</v>
      </c>
      <c r="G685" s="32">
        <v>0</v>
      </c>
    </row>
    <row r="686" spans="1:7" s="1" customFormat="1" ht="18" customHeight="1">
      <c r="A686" s="12" t="s">
        <v>193</v>
      </c>
      <c r="B686" s="12" t="s">
        <v>194</v>
      </c>
      <c r="C686" s="12" t="s">
        <v>182</v>
      </c>
      <c r="D686" s="12" t="s">
        <v>183</v>
      </c>
      <c r="E686" s="32">
        <v>25</v>
      </c>
      <c r="F686" s="32">
        <v>0</v>
      </c>
      <c r="G686" s="32">
        <v>0</v>
      </c>
    </row>
    <row r="687" spans="1:7" s="1" customFormat="1" ht="18" customHeight="1">
      <c r="A687" s="12" t="s">
        <v>193</v>
      </c>
      <c r="B687" s="12" t="s">
        <v>194</v>
      </c>
      <c r="C687" s="12" t="s">
        <v>182</v>
      </c>
      <c r="D687" s="12" t="s">
        <v>184</v>
      </c>
      <c r="E687" s="32">
        <v>1825</v>
      </c>
      <c r="F687" s="32">
        <v>108</v>
      </c>
      <c r="G687" s="32">
        <v>0</v>
      </c>
    </row>
    <row r="688" spans="1:7" s="1" customFormat="1" ht="18" customHeight="1">
      <c r="A688" s="12" t="s">
        <v>193</v>
      </c>
      <c r="B688" s="12" t="s">
        <v>194</v>
      </c>
      <c r="C688" s="12" t="s">
        <v>209</v>
      </c>
      <c r="D688" s="12" t="s">
        <v>210</v>
      </c>
      <c r="E688" s="32">
        <v>683</v>
      </c>
      <c r="F688" s="32">
        <v>50</v>
      </c>
      <c r="G688" s="32">
        <v>0</v>
      </c>
    </row>
    <row r="689" spans="1:7" s="1" customFormat="1" ht="18" customHeight="1">
      <c r="A689" s="12" t="s">
        <v>193</v>
      </c>
      <c r="B689" s="12" t="s">
        <v>194</v>
      </c>
      <c r="C689" s="12" t="s">
        <v>185</v>
      </c>
      <c r="D689" s="12" t="s">
        <v>186</v>
      </c>
      <c r="E689" s="32">
        <v>7905</v>
      </c>
      <c r="F689" s="32">
        <v>174098</v>
      </c>
      <c r="G689" s="32">
        <v>1660</v>
      </c>
    </row>
    <row r="690" spans="1:7" s="1" customFormat="1" ht="18" customHeight="1">
      <c r="A690" s="12" t="s">
        <v>193</v>
      </c>
      <c r="B690" s="12" t="s">
        <v>194</v>
      </c>
      <c r="C690" s="12" t="s">
        <v>211</v>
      </c>
      <c r="D690" s="12" t="s">
        <v>214</v>
      </c>
      <c r="E690" s="32">
        <v>2945</v>
      </c>
      <c r="F690" s="32">
        <v>12706</v>
      </c>
      <c r="G690" s="32">
        <v>2514</v>
      </c>
    </row>
    <row r="691" spans="1:7" s="1" customFormat="1" ht="18" customHeight="1">
      <c r="A691" s="12" t="s">
        <v>193</v>
      </c>
      <c r="B691" s="12" t="s">
        <v>194</v>
      </c>
      <c r="C691" s="12" t="s">
        <v>187</v>
      </c>
      <c r="D691" s="12" t="s">
        <v>188</v>
      </c>
      <c r="E691" s="32">
        <v>827</v>
      </c>
      <c r="F691" s="32">
        <v>0</v>
      </c>
      <c r="G691" s="32">
        <v>0</v>
      </c>
    </row>
    <row r="692" spans="1:7" s="1" customFormat="1" ht="18" customHeight="1">
      <c r="A692" s="12" t="s">
        <v>193</v>
      </c>
      <c r="B692" s="12" t="s">
        <v>194</v>
      </c>
      <c r="C692" s="12" t="s">
        <v>189</v>
      </c>
      <c r="D692" s="12" t="s">
        <v>190</v>
      </c>
      <c r="E692" s="32">
        <v>268708</v>
      </c>
      <c r="F692" s="32">
        <v>316745</v>
      </c>
      <c r="G692" s="32">
        <v>146193</v>
      </c>
    </row>
    <row r="693" spans="1:7" s="1" customFormat="1" ht="18" customHeight="1">
      <c r="A693" s="12" t="s">
        <v>193</v>
      </c>
      <c r="B693" s="12" t="s">
        <v>194</v>
      </c>
      <c r="C693" s="12" t="s">
        <v>216</v>
      </c>
      <c r="D693" s="12" t="s">
        <v>217</v>
      </c>
      <c r="E693" s="32">
        <v>2128</v>
      </c>
      <c r="F693" s="32">
        <v>0</v>
      </c>
      <c r="G693" s="32">
        <v>0</v>
      </c>
    </row>
    <row r="694" spans="1:7" s="1" customFormat="1" ht="18" customHeight="1">
      <c r="A694" s="12" t="s">
        <v>193</v>
      </c>
      <c r="B694" s="12" t="s">
        <v>194</v>
      </c>
      <c r="C694" s="12" t="s">
        <v>200</v>
      </c>
      <c r="D694" s="12" t="s">
        <v>201</v>
      </c>
      <c r="E694" s="32">
        <v>52628</v>
      </c>
      <c r="F694" s="32">
        <v>13993</v>
      </c>
      <c r="G694" s="32">
        <v>0</v>
      </c>
    </row>
    <row r="695" spans="1:7" s="1" customFormat="1" ht="18" customHeight="1">
      <c r="A695" s="12" t="s">
        <v>193</v>
      </c>
      <c r="B695" s="12" t="s">
        <v>194</v>
      </c>
      <c r="C695" s="12" t="s">
        <v>218</v>
      </c>
      <c r="D695" s="12" t="s">
        <v>219</v>
      </c>
      <c r="E695" s="32">
        <v>5</v>
      </c>
      <c r="F695" s="32">
        <v>0</v>
      </c>
      <c r="G695" s="32">
        <v>0</v>
      </c>
    </row>
    <row r="696" spans="1:7" s="1" customFormat="1" ht="18" customHeight="1">
      <c r="A696" s="12" t="s">
        <v>193</v>
      </c>
      <c r="B696" s="12" t="s">
        <v>194</v>
      </c>
      <c r="C696" s="12" t="s">
        <v>202</v>
      </c>
      <c r="D696" s="12" t="s">
        <v>203</v>
      </c>
      <c r="E696" s="32">
        <v>13337</v>
      </c>
      <c r="F696" s="32">
        <v>13956</v>
      </c>
      <c r="G696" s="32">
        <v>0</v>
      </c>
    </row>
    <row r="697" spans="1:7" s="1" customFormat="1" ht="18" customHeight="1">
      <c r="A697" s="12" t="s">
        <v>193</v>
      </c>
      <c r="B697" s="12" t="s">
        <v>194</v>
      </c>
      <c r="C697" s="12" t="s">
        <v>191</v>
      </c>
      <c r="D697" s="12" t="s">
        <v>192</v>
      </c>
      <c r="E697" s="32">
        <v>119029</v>
      </c>
      <c r="F697" s="32">
        <v>163551</v>
      </c>
      <c r="G697" s="32">
        <v>16609</v>
      </c>
    </row>
    <row r="698" spans="1:7" s="1" customFormat="1" ht="18" customHeight="1">
      <c r="A698" s="12" t="s">
        <v>193</v>
      </c>
      <c r="B698" s="12" t="s">
        <v>194</v>
      </c>
      <c r="C698" s="12" t="s">
        <v>191</v>
      </c>
      <c r="D698" s="12" t="s">
        <v>324</v>
      </c>
      <c r="E698" s="32">
        <v>10</v>
      </c>
      <c r="F698" s="32">
        <v>0</v>
      </c>
      <c r="G698" s="32">
        <v>0</v>
      </c>
    </row>
    <row r="699" spans="1:7" s="1" customFormat="1" ht="18" customHeight="1">
      <c r="A699" s="12" t="s">
        <v>193</v>
      </c>
      <c r="B699" s="12" t="s">
        <v>194</v>
      </c>
      <c r="C699" s="12" t="s">
        <v>191</v>
      </c>
      <c r="D699" s="12" t="s">
        <v>314</v>
      </c>
      <c r="E699" s="32">
        <v>46</v>
      </c>
      <c r="F699" s="32">
        <v>0</v>
      </c>
      <c r="G699" s="32">
        <v>0</v>
      </c>
    </row>
    <row r="700" spans="1:7" s="1" customFormat="1" ht="18" customHeight="1">
      <c r="A700" s="12" t="s">
        <v>193</v>
      </c>
      <c r="B700" s="12" t="s">
        <v>194</v>
      </c>
      <c r="C700" s="12" t="s">
        <v>193</v>
      </c>
      <c r="D700" s="12" t="s">
        <v>325</v>
      </c>
      <c r="E700" s="32">
        <v>15186</v>
      </c>
      <c r="F700" s="32">
        <v>2059</v>
      </c>
      <c r="G700" s="32">
        <v>0</v>
      </c>
    </row>
    <row r="701" spans="1:7" s="1" customFormat="1" ht="18" customHeight="1">
      <c r="A701" s="12" t="s">
        <v>193</v>
      </c>
      <c r="B701" s="12" t="s">
        <v>194</v>
      </c>
      <c r="C701" s="12" t="s">
        <v>193</v>
      </c>
      <c r="D701" s="12" t="s">
        <v>328</v>
      </c>
      <c r="E701" s="32">
        <v>195</v>
      </c>
      <c r="F701" s="32">
        <v>69</v>
      </c>
      <c r="G701" s="32">
        <v>0</v>
      </c>
    </row>
    <row r="702" spans="1:7" s="1" customFormat="1" ht="18" customHeight="1">
      <c r="A702" s="12" t="s">
        <v>193</v>
      </c>
      <c r="B702" s="12" t="s">
        <v>194</v>
      </c>
      <c r="C702" s="12" t="s">
        <v>193</v>
      </c>
      <c r="D702" s="12" t="s">
        <v>329</v>
      </c>
      <c r="E702" s="32">
        <v>59</v>
      </c>
      <c r="F702" s="32">
        <v>0</v>
      </c>
      <c r="G702" s="32">
        <v>0</v>
      </c>
    </row>
    <row r="703" spans="1:7" s="1" customFormat="1" ht="18" customHeight="1">
      <c r="A703" s="12" t="s">
        <v>193</v>
      </c>
      <c r="B703" s="12" t="s">
        <v>194</v>
      </c>
      <c r="C703" s="12" t="s">
        <v>193</v>
      </c>
      <c r="D703" s="12" t="s">
        <v>330</v>
      </c>
      <c r="E703" s="32">
        <v>63</v>
      </c>
      <c r="F703" s="32">
        <v>0</v>
      </c>
      <c r="G703" s="32">
        <v>0</v>
      </c>
    </row>
    <row r="704" spans="1:7" s="1" customFormat="1" ht="18" customHeight="1">
      <c r="A704" s="12" t="s">
        <v>193</v>
      </c>
      <c r="B704" s="12" t="s">
        <v>194</v>
      </c>
      <c r="C704" s="12" t="s">
        <v>193</v>
      </c>
      <c r="D704" s="12" t="s">
        <v>332</v>
      </c>
      <c r="E704" s="32">
        <v>4480</v>
      </c>
      <c r="F704" s="32">
        <v>826</v>
      </c>
      <c r="G704" s="32">
        <v>0</v>
      </c>
    </row>
    <row r="705" spans="1:7" s="1" customFormat="1" ht="18" customHeight="1">
      <c r="A705" s="12" t="s">
        <v>193</v>
      </c>
      <c r="B705" s="12" t="s">
        <v>194</v>
      </c>
      <c r="C705" s="12" t="s">
        <v>193</v>
      </c>
      <c r="D705" s="12" t="s">
        <v>326</v>
      </c>
      <c r="E705" s="32">
        <v>25712</v>
      </c>
      <c r="F705" s="32">
        <v>3491</v>
      </c>
      <c r="G705" s="32">
        <v>0</v>
      </c>
    </row>
    <row r="706" spans="1:7" s="1" customFormat="1" ht="18" customHeight="1">
      <c r="A706" s="12" t="s">
        <v>193</v>
      </c>
      <c r="B706" s="12" t="s">
        <v>194</v>
      </c>
      <c r="C706" s="12" t="s">
        <v>222</v>
      </c>
      <c r="D706" s="12" t="s">
        <v>225</v>
      </c>
      <c r="E706" s="32">
        <v>2960</v>
      </c>
      <c r="F706" s="32">
        <v>11497</v>
      </c>
      <c r="G706" s="32">
        <v>0</v>
      </c>
    </row>
    <row r="707" spans="1:7" s="1" customFormat="1" ht="18" customHeight="1">
      <c r="A707" s="12" t="s">
        <v>193</v>
      </c>
      <c r="B707" s="12" t="s">
        <v>194</v>
      </c>
      <c r="C707" s="12" t="s">
        <v>226</v>
      </c>
      <c r="D707" s="12" t="s">
        <v>227</v>
      </c>
      <c r="E707" s="32">
        <v>37289</v>
      </c>
      <c r="F707" s="32">
        <v>56442</v>
      </c>
      <c r="G707" s="32">
        <v>3700</v>
      </c>
    </row>
    <row r="708" spans="1:7" s="1" customFormat="1" ht="18" customHeight="1">
      <c r="A708" s="12" t="s">
        <v>193</v>
      </c>
      <c r="B708" s="12" t="s">
        <v>194</v>
      </c>
      <c r="C708" s="12" t="s">
        <v>226</v>
      </c>
      <c r="D708" s="12" t="s">
        <v>228</v>
      </c>
      <c r="E708" s="32">
        <v>4979</v>
      </c>
      <c r="F708" s="32">
        <v>4265</v>
      </c>
      <c r="G708" s="32">
        <v>0</v>
      </c>
    </row>
    <row r="709" spans="1:7" s="1" customFormat="1" ht="18" customHeight="1">
      <c r="A709" s="12" t="s">
        <v>193</v>
      </c>
      <c r="B709" s="12" t="s">
        <v>194</v>
      </c>
      <c r="C709" s="12" t="s">
        <v>226</v>
      </c>
      <c r="D709" s="12" t="s">
        <v>229</v>
      </c>
      <c r="E709" s="32">
        <v>9707</v>
      </c>
      <c r="F709" s="32">
        <v>1794</v>
      </c>
      <c r="G709" s="32">
        <v>0</v>
      </c>
    </row>
    <row r="710" spans="1:7" s="1" customFormat="1" ht="18" customHeight="1">
      <c r="A710" s="12" t="s">
        <v>193</v>
      </c>
      <c r="B710" s="12" t="s">
        <v>194</v>
      </c>
      <c r="C710" s="12" t="s">
        <v>226</v>
      </c>
      <c r="D710" s="12" t="s">
        <v>304</v>
      </c>
      <c r="E710" s="32">
        <v>7683</v>
      </c>
      <c r="F710" s="32">
        <v>2709</v>
      </c>
      <c r="G710" s="32">
        <v>0</v>
      </c>
    </row>
    <row r="711" spans="1:7" s="1" customFormat="1" ht="18" customHeight="1">
      <c r="A711" s="12" t="s">
        <v>193</v>
      </c>
      <c r="B711" s="12" t="s">
        <v>194</v>
      </c>
      <c r="C711" s="12" t="s">
        <v>204</v>
      </c>
      <c r="D711" s="12" t="s">
        <v>205</v>
      </c>
      <c r="E711" s="32">
        <v>87</v>
      </c>
      <c r="F711" s="32">
        <v>0</v>
      </c>
      <c r="G711" s="32">
        <v>0</v>
      </c>
    </row>
    <row r="712" spans="1:7" s="1" customFormat="1" ht="18" customHeight="1">
      <c r="A712" s="12" t="s">
        <v>193</v>
      </c>
      <c r="B712" s="12" t="s">
        <v>194</v>
      </c>
      <c r="C712" s="12" t="s">
        <v>204</v>
      </c>
      <c r="D712" s="12" t="s">
        <v>230</v>
      </c>
      <c r="E712" s="32">
        <v>10084</v>
      </c>
      <c r="F712" s="32">
        <v>2597</v>
      </c>
      <c r="G712" s="32">
        <v>0</v>
      </c>
    </row>
    <row r="713" spans="1:7" s="1" customFormat="1" ht="18" customHeight="1">
      <c r="A713" s="12" t="s">
        <v>193</v>
      </c>
      <c r="B713" s="12" t="s">
        <v>194</v>
      </c>
      <c r="C713" s="12" t="s">
        <v>197</v>
      </c>
      <c r="D713" s="12" t="s">
        <v>198</v>
      </c>
      <c r="E713" s="32">
        <v>33865</v>
      </c>
      <c r="F713" s="32">
        <v>11196</v>
      </c>
      <c r="G713" s="32">
        <v>0</v>
      </c>
    </row>
    <row r="714" spans="1:7" s="1" customFormat="1" ht="18" customHeight="1">
      <c r="A714" s="12" t="s">
        <v>193</v>
      </c>
      <c r="B714" s="12" t="s">
        <v>194</v>
      </c>
      <c r="C714" s="12" t="s">
        <v>197</v>
      </c>
      <c r="D714" s="12" t="s">
        <v>199</v>
      </c>
      <c r="E714" s="32">
        <v>66977</v>
      </c>
      <c r="F714" s="32">
        <v>449658</v>
      </c>
      <c r="G714" s="32">
        <v>191993</v>
      </c>
    </row>
    <row r="715" spans="1:7" s="1" customFormat="1" ht="18" customHeight="1">
      <c r="A715" s="12" t="s">
        <v>193</v>
      </c>
      <c r="B715" s="12" t="s">
        <v>194</v>
      </c>
      <c r="C715" s="12" t="s">
        <v>197</v>
      </c>
      <c r="D715" s="12" t="s">
        <v>327</v>
      </c>
      <c r="E715" s="32">
        <v>12747</v>
      </c>
      <c r="F715" s="32">
        <v>7300</v>
      </c>
      <c r="G715" s="32">
        <v>0</v>
      </c>
    </row>
    <row r="716" spans="1:7" s="1" customFormat="1" ht="18" customHeight="1">
      <c r="A716" s="12" t="s">
        <v>193</v>
      </c>
      <c r="B716" s="12" t="s">
        <v>194</v>
      </c>
      <c r="C716" s="12" t="s">
        <v>233</v>
      </c>
      <c r="D716" s="12" t="s">
        <v>234</v>
      </c>
      <c r="E716" s="32">
        <v>9894</v>
      </c>
      <c r="F716" s="32">
        <v>42622</v>
      </c>
      <c r="G716" s="32">
        <v>3705</v>
      </c>
    </row>
    <row r="717" spans="1:7" s="1" customFormat="1" ht="18" customHeight="1">
      <c r="A717" s="12" t="s">
        <v>193</v>
      </c>
      <c r="B717" s="12" t="s">
        <v>194</v>
      </c>
      <c r="C717" s="12" t="s">
        <v>235</v>
      </c>
      <c r="D717" s="12" t="s">
        <v>320</v>
      </c>
      <c r="E717" s="32">
        <v>21</v>
      </c>
      <c r="F717" s="32">
        <v>0</v>
      </c>
      <c r="G717" s="32">
        <v>0</v>
      </c>
    </row>
    <row r="718" spans="1:7" s="1" customFormat="1" ht="18" customHeight="1">
      <c r="A718" s="12" t="s">
        <v>193</v>
      </c>
      <c r="B718" s="12" t="s">
        <v>194</v>
      </c>
      <c r="C718" s="12" t="s">
        <v>206</v>
      </c>
      <c r="D718" s="12" t="s">
        <v>207</v>
      </c>
      <c r="E718" s="32">
        <v>31506</v>
      </c>
      <c r="F718" s="32">
        <v>0</v>
      </c>
      <c r="G718" s="32">
        <v>0</v>
      </c>
    </row>
    <row r="719" spans="1:7" s="1" customFormat="1" ht="18" customHeight="1">
      <c r="A719" s="12" t="s">
        <v>193</v>
      </c>
      <c r="B719" s="12" t="s">
        <v>194</v>
      </c>
      <c r="C719" s="12" t="s">
        <v>206</v>
      </c>
      <c r="D719" s="12" t="s">
        <v>285</v>
      </c>
      <c r="E719" s="32">
        <v>18019</v>
      </c>
      <c r="F719" s="32">
        <v>73602</v>
      </c>
      <c r="G719" s="32">
        <v>26</v>
      </c>
    </row>
    <row r="720" spans="1:7" s="1" customFormat="1" ht="18" customHeight="1">
      <c r="A720" s="12" t="s">
        <v>193</v>
      </c>
      <c r="B720" s="12" t="s">
        <v>194</v>
      </c>
      <c r="C720" s="12" t="s">
        <v>206</v>
      </c>
      <c r="D720" s="12" t="s">
        <v>239</v>
      </c>
      <c r="E720" s="32">
        <v>4816</v>
      </c>
      <c r="F720" s="32">
        <v>0</v>
      </c>
      <c r="G720" s="32">
        <v>0</v>
      </c>
    </row>
    <row r="721" spans="1:7" s="1" customFormat="1" ht="18" customHeight="1">
      <c r="A721" s="12" t="s">
        <v>193</v>
      </c>
      <c r="B721" s="12" t="s">
        <v>194</v>
      </c>
      <c r="C721" s="12" t="s">
        <v>206</v>
      </c>
      <c r="D721" s="12" t="s">
        <v>240</v>
      </c>
      <c r="E721" s="32">
        <v>28683</v>
      </c>
      <c r="F721" s="32">
        <v>17359</v>
      </c>
      <c r="G721" s="32">
        <v>0</v>
      </c>
    </row>
    <row r="722" spans="1:7" s="1" customFormat="1" ht="18" customHeight="1">
      <c r="A722" s="12" t="s">
        <v>193</v>
      </c>
      <c r="B722" s="12" t="s">
        <v>194</v>
      </c>
      <c r="C722" s="12" t="s">
        <v>206</v>
      </c>
      <c r="D722" s="12" t="s">
        <v>241</v>
      </c>
      <c r="E722" s="32">
        <v>114429</v>
      </c>
      <c r="F722" s="32">
        <v>189147</v>
      </c>
      <c r="G722" s="32">
        <v>317</v>
      </c>
    </row>
    <row r="723" spans="1:7" s="1" customFormat="1" ht="18" customHeight="1">
      <c r="A723" s="12" t="s">
        <v>193</v>
      </c>
      <c r="B723" s="12" t="s">
        <v>194</v>
      </c>
      <c r="C723" s="12" t="s">
        <v>206</v>
      </c>
      <c r="D723" s="12" t="s">
        <v>208</v>
      </c>
      <c r="E723" s="32">
        <v>171745</v>
      </c>
      <c r="F723" s="32">
        <v>183970</v>
      </c>
      <c r="G723" s="32">
        <v>211640</v>
      </c>
    </row>
    <row r="724" spans="1:7" s="1" customFormat="1" ht="18" customHeight="1">
      <c r="A724" s="12" t="s">
        <v>193</v>
      </c>
      <c r="B724" s="12" t="s">
        <v>329</v>
      </c>
      <c r="C724" s="12" t="s">
        <v>193</v>
      </c>
      <c r="D724" s="12" t="s">
        <v>328</v>
      </c>
      <c r="E724" s="32">
        <v>10</v>
      </c>
      <c r="F724" s="32">
        <v>0</v>
      </c>
      <c r="G724" s="32">
        <v>0</v>
      </c>
    </row>
    <row r="725" spans="1:7" s="1" customFormat="1" ht="18" customHeight="1">
      <c r="A725" s="12" t="s">
        <v>193</v>
      </c>
      <c r="B725" s="12" t="s">
        <v>329</v>
      </c>
      <c r="C725" s="12" t="s">
        <v>193</v>
      </c>
      <c r="D725" s="12" t="s">
        <v>194</v>
      </c>
      <c r="E725" s="32">
        <v>83</v>
      </c>
      <c r="F725" s="32">
        <v>0</v>
      </c>
      <c r="G725" s="32">
        <v>0</v>
      </c>
    </row>
    <row r="726" spans="1:7" s="1" customFormat="1" ht="18" customHeight="1">
      <c r="A726" s="12" t="s">
        <v>193</v>
      </c>
      <c r="B726" s="12" t="s">
        <v>329</v>
      </c>
      <c r="C726" s="12" t="s">
        <v>193</v>
      </c>
      <c r="D726" s="12" t="s">
        <v>330</v>
      </c>
      <c r="E726" s="32">
        <v>2</v>
      </c>
      <c r="F726" s="32">
        <v>0</v>
      </c>
      <c r="G726" s="32">
        <v>0</v>
      </c>
    </row>
    <row r="727" spans="1:7" s="1" customFormat="1" ht="18" customHeight="1">
      <c r="A727" s="12" t="s">
        <v>193</v>
      </c>
      <c r="B727" s="12" t="s">
        <v>330</v>
      </c>
      <c r="C727" s="12" t="s">
        <v>193</v>
      </c>
      <c r="D727" s="12" t="s">
        <v>328</v>
      </c>
      <c r="E727" s="32">
        <v>52</v>
      </c>
      <c r="F727" s="32">
        <v>0</v>
      </c>
      <c r="G727" s="32">
        <v>0</v>
      </c>
    </row>
    <row r="728" spans="1:7" s="1" customFormat="1" ht="18" customHeight="1">
      <c r="A728" s="12" t="s">
        <v>193</v>
      </c>
      <c r="B728" s="12" t="s">
        <v>330</v>
      </c>
      <c r="C728" s="12" t="s">
        <v>193</v>
      </c>
      <c r="D728" s="12" t="s">
        <v>194</v>
      </c>
      <c r="E728" s="32">
        <v>156</v>
      </c>
      <c r="F728" s="32">
        <v>40</v>
      </c>
      <c r="G728" s="32">
        <v>0</v>
      </c>
    </row>
    <row r="729" spans="1:7" s="1" customFormat="1" ht="18" customHeight="1">
      <c r="A729" s="12" t="s">
        <v>193</v>
      </c>
      <c r="B729" s="12" t="s">
        <v>332</v>
      </c>
      <c r="C729" s="12" t="s">
        <v>193</v>
      </c>
      <c r="D729" s="12" t="s">
        <v>325</v>
      </c>
      <c r="E729" s="32">
        <v>18</v>
      </c>
      <c r="F729" s="32">
        <v>0</v>
      </c>
      <c r="G729" s="32">
        <v>0</v>
      </c>
    </row>
    <row r="730" spans="1:7" s="1" customFormat="1" ht="18" customHeight="1">
      <c r="A730" s="12" t="s">
        <v>193</v>
      </c>
      <c r="B730" s="12" t="s">
        <v>332</v>
      </c>
      <c r="C730" s="12" t="s">
        <v>193</v>
      </c>
      <c r="D730" s="12" t="s">
        <v>194</v>
      </c>
      <c r="E730" s="32">
        <v>6011</v>
      </c>
      <c r="F730" s="32">
        <v>2340</v>
      </c>
      <c r="G730" s="32">
        <v>0</v>
      </c>
    </row>
    <row r="731" spans="1:7" s="1" customFormat="1" ht="18" customHeight="1">
      <c r="A731" s="12" t="s">
        <v>193</v>
      </c>
      <c r="B731" s="12" t="s">
        <v>332</v>
      </c>
      <c r="C731" s="12" t="s">
        <v>226</v>
      </c>
      <c r="D731" s="12" t="s">
        <v>227</v>
      </c>
      <c r="E731" s="32">
        <v>4013</v>
      </c>
      <c r="F731" s="32">
        <v>578</v>
      </c>
      <c r="G731" s="32">
        <v>0</v>
      </c>
    </row>
    <row r="732" spans="1:7" s="1" customFormat="1" ht="18" customHeight="1">
      <c r="A732" s="12" t="s">
        <v>193</v>
      </c>
      <c r="B732" s="12" t="s">
        <v>332</v>
      </c>
      <c r="C732" s="12" t="s">
        <v>226</v>
      </c>
      <c r="D732" s="12" t="s">
        <v>229</v>
      </c>
      <c r="E732" s="32">
        <v>43</v>
      </c>
      <c r="F732" s="32">
        <v>104</v>
      </c>
      <c r="G732" s="32">
        <v>0</v>
      </c>
    </row>
    <row r="733" spans="1:7" s="1" customFormat="1" ht="18" customHeight="1">
      <c r="A733" s="12" t="s">
        <v>193</v>
      </c>
      <c r="B733" s="12" t="s">
        <v>332</v>
      </c>
      <c r="C733" s="12" t="s">
        <v>226</v>
      </c>
      <c r="D733" s="12" t="s">
        <v>304</v>
      </c>
      <c r="E733" s="32">
        <v>3426</v>
      </c>
      <c r="F733" s="32">
        <v>1189</v>
      </c>
      <c r="G733" s="32">
        <v>0</v>
      </c>
    </row>
    <row r="734" spans="1:7" s="1" customFormat="1" ht="18" customHeight="1">
      <c r="A734" s="12" t="s">
        <v>193</v>
      </c>
      <c r="B734" s="12" t="s">
        <v>332</v>
      </c>
      <c r="C734" s="12" t="s">
        <v>235</v>
      </c>
      <c r="D734" s="12" t="s">
        <v>320</v>
      </c>
      <c r="E734" s="32">
        <v>42</v>
      </c>
      <c r="F734" s="32">
        <v>3</v>
      </c>
      <c r="G734" s="32">
        <v>0</v>
      </c>
    </row>
    <row r="735" spans="1:7" s="1" customFormat="1" ht="18" customHeight="1">
      <c r="A735" s="12" t="s">
        <v>193</v>
      </c>
      <c r="B735" s="12" t="s">
        <v>299</v>
      </c>
      <c r="C735" s="12" t="s">
        <v>189</v>
      </c>
      <c r="D735" s="12" t="s">
        <v>190</v>
      </c>
      <c r="E735" s="32">
        <v>158</v>
      </c>
      <c r="F735" s="32">
        <v>93</v>
      </c>
      <c r="G735" s="32">
        <v>0</v>
      </c>
    </row>
    <row r="736" spans="1:7" s="1" customFormat="1" ht="18" customHeight="1">
      <c r="A736" s="12" t="s">
        <v>193</v>
      </c>
      <c r="B736" s="12" t="s">
        <v>299</v>
      </c>
      <c r="C736" s="12" t="s">
        <v>200</v>
      </c>
      <c r="D736" s="12" t="s">
        <v>201</v>
      </c>
      <c r="E736" s="32">
        <v>44</v>
      </c>
      <c r="F736" s="32">
        <v>168</v>
      </c>
      <c r="G736" s="32">
        <v>0</v>
      </c>
    </row>
    <row r="737" spans="1:7" s="1" customFormat="1" ht="18" customHeight="1">
      <c r="A737" s="12" t="s">
        <v>193</v>
      </c>
      <c r="B737" s="12" t="s">
        <v>299</v>
      </c>
      <c r="C737" s="12" t="s">
        <v>200</v>
      </c>
      <c r="D737" s="12" t="s">
        <v>295</v>
      </c>
      <c r="E737" s="32">
        <v>1</v>
      </c>
      <c r="F737" s="32">
        <v>76</v>
      </c>
      <c r="G737" s="32">
        <v>0</v>
      </c>
    </row>
    <row r="738" spans="1:7" s="1" customFormat="1" ht="18" customHeight="1">
      <c r="A738" s="12" t="s">
        <v>193</v>
      </c>
      <c r="B738" s="12" t="s">
        <v>299</v>
      </c>
      <c r="C738" s="12" t="s">
        <v>193</v>
      </c>
      <c r="D738" s="12" t="s">
        <v>298</v>
      </c>
      <c r="E738" s="32">
        <v>124</v>
      </c>
      <c r="F738" s="32">
        <v>782</v>
      </c>
      <c r="G738" s="32">
        <v>0</v>
      </c>
    </row>
    <row r="739" spans="1:7" s="1" customFormat="1" ht="18" customHeight="1">
      <c r="A739" s="12" t="s">
        <v>193</v>
      </c>
      <c r="B739" s="12" t="s">
        <v>299</v>
      </c>
      <c r="C739" s="12" t="s">
        <v>269</v>
      </c>
      <c r="D739" s="12" t="s">
        <v>303</v>
      </c>
      <c r="E739" s="32">
        <v>798</v>
      </c>
      <c r="F739" s="32">
        <v>579</v>
      </c>
      <c r="G739" s="32">
        <v>0</v>
      </c>
    </row>
    <row r="740" spans="1:7" s="1" customFormat="1" ht="18" customHeight="1">
      <c r="A740" s="12" t="s">
        <v>193</v>
      </c>
      <c r="B740" s="12" t="s">
        <v>326</v>
      </c>
      <c r="C740" s="12" t="s">
        <v>193</v>
      </c>
      <c r="D740" s="12" t="s">
        <v>325</v>
      </c>
      <c r="E740" s="32">
        <v>3972</v>
      </c>
      <c r="F740" s="32">
        <v>359</v>
      </c>
      <c r="G740" s="32">
        <v>0</v>
      </c>
    </row>
    <row r="741" spans="1:7" s="1" customFormat="1" ht="18" customHeight="1">
      <c r="A741" s="12" t="s">
        <v>193</v>
      </c>
      <c r="B741" s="12" t="s">
        <v>326</v>
      </c>
      <c r="C741" s="12" t="s">
        <v>193</v>
      </c>
      <c r="D741" s="12" t="s">
        <v>194</v>
      </c>
      <c r="E741" s="32">
        <v>27051</v>
      </c>
      <c r="F741" s="32">
        <v>1740</v>
      </c>
      <c r="G741" s="32">
        <v>0</v>
      </c>
    </row>
    <row r="742" spans="1:7" s="1" customFormat="1" ht="18" customHeight="1">
      <c r="A742" s="12" t="s">
        <v>195</v>
      </c>
      <c r="B742" s="12" t="s">
        <v>271</v>
      </c>
      <c r="C742" s="12" t="s">
        <v>259</v>
      </c>
      <c r="D742" s="12" t="s">
        <v>260</v>
      </c>
      <c r="E742" s="32">
        <v>338</v>
      </c>
      <c r="F742" s="32">
        <v>0</v>
      </c>
      <c r="G742" s="32">
        <v>0</v>
      </c>
    </row>
    <row r="743" spans="1:7" s="1" customFormat="1" ht="18" customHeight="1">
      <c r="A743" s="12" t="s">
        <v>195</v>
      </c>
      <c r="B743" s="12" t="s">
        <v>271</v>
      </c>
      <c r="C743" s="12" t="s">
        <v>195</v>
      </c>
      <c r="D743" s="12" t="s">
        <v>196</v>
      </c>
      <c r="E743" s="32">
        <v>3691</v>
      </c>
      <c r="F743" s="32">
        <v>139</v>
      </c>
      <c r="G743" s="32">
        <v>0</v>
      </c>
    </row>
    <row r="744" spans="1:7" s="1" customFormat="1" ht="18" customHeight="1">
      <c r="A744" s="12" t="s">
        <v>195</v>
      </c>
      <c r="B744" s="12" t="s">
        <v>271</v>
      </c>
      <c r="C744" s="12" t="s">
        <v>195</v>
      </c>
      <c r="D744" s="12" t="s">
        <v>262</v>
      </c>
      <c r="E744" s="32">
        <v>90</v>
      </c>
      <c r="F744" s="32">
        <v>0</v>
      </c>
      <c r="G744" s="32">
        <v>0</v>
      </c>
    </row>
    <row r="745" spans="1:7" s="1" customFormat="1" ht="18" customHeight="1">
      <c r="A745" s="12" t="s">
        <v>195</v>
      </c>
      <c r="B745" s="12" t="s">
        <v>271</v>
      </c>
      <c r="C745" s="12" t="s">
        <v>195</v>
      </c>
      <c r="D745" s="12" t="s">
        <v>264</v>
      </c>
      <c r="E745" s="32">
        <v>34</v>
      </c>
      <c r="F745" s="32">
        <v>0</v>
      </c>
      <c r="G745" s="32">
        <v>0</v>
      </c>
    </row>
    <row r="746" spans="1:7" s="1" customFormat="1" ht="18" customHeight="1">
      <c r="A746" s="12" t="s">
        <v>195</v>
      </c>
      <c r="B746" s="12" t="s">
        <v>271</v>
      </c>
      <c r="C746" s="12" t="s">
        <v>195</v>
      </c>
      <c r="D746" s="12" t="s">
        <v>221</v>
      </c>
      <c r="E746" s="32">
        <v>1238</v>
      </c>
      <c r="F746" s="32">
        <v>130</v>
      </c>
      <c r="G746" s="32">
        <v>0</v>
      </c>
    </row>
    <row r="747" spans="1:7" s="1" customFormat="1" ht="18" customHeight="1">
      <c r="A747" s="12" t="s">
        <v>195</v>
      </c>
      <c r="B747" s="12" t="s">
        <v>261</v>
      </c>
      <c r="C747" s="12" t="s">
        <v>185</v>
      </c>
      <c r="D747" s="12" t="s">
        <v>186</v>
      </c>
      <c r="E747" s="32">
        <v>3041</v>
      </c>
      <c r="F747" s="32">
        <v>918</v>
      </c>
      <c r="G747" s="32">
        <v>0</v>
      </c>
    </row>
    <row r="748" spans="1:7" s="1" customFormat="1" ht="18" customHeight="1">
      <c r="A748" s="12" t="s">
        <v>195</v>
      </c>
      <c r="B748" s="12" t="s">
        <v>261</v>
      </c>
      <c r="C748" s="12" t="s">
        <v>185</v>
      </c>
      <c r="D748" s="12" t="s">
        <v>258</v>
      </c>
      <c r="E748" s="32">
        <v>268</v>
      </c>
      <c r="F748" s="32">
        <v>2595</v>
      </c>
      <c r="G748" s="32">
        <v>0</v>
      </c>
    </row>
    <row r="749" spans="1:7" s="1" customFormat="1" ht="18" customHeight="1">
      <c r="A749" s="12" t="s">
        <v>195</v>
      </c>
      <c r="B749" s="12" t="s">
        <v>261</v>
      </c>
      <c r="C749" s="12" t="s">
        <v>200</v>
      </c>
      <c r="D749" s="12" t="s">
        <v>201</v>
      </c>
      <c r="E749" s="32">
        <v>188</v>
      </c>
      <c r="F749" s="32">
        <v>58</v>
      </c>
      <c r="G749" s="32">
        <v>0</v>
      </c>
    </row>
    <row r="750" spans="1:7" s="1" customFormat="1" ht="18" customHeight="1">
      <c r="A750" s="12" t="s">
        <v>195</v>
      </c>
      <c r="B750" s="12" t="s">
        <v>261</v>
      </c>
      <c r="C750" s="12" t="s">
        <v>195</v>
      </c>
      <c r="D750" s="12" t="s">
        <v>196</v>
      </c>
      <c r="E750" s="32">
        <v>30354</v>
      </c>
      <c r="F750" s="32">
        <v>5997</v>
      </c>
      <c r="G750" s="32">
        <v>0</v>
      </c>
    </row>
    <row r="751" spans="1:7" s="1" customFormat="1" ht="18" customHeight="1">
      <c r="A751" s="12" t="s">
        <v>195</v>
      </c>
      <c r="B751" s="12" t="s">
        <v>261</v>
      </c>
      <c r="C751" s="12" t="s">
        <v>195</v>
      </c>
      <c r="D751" s="12" t="s">
        <v>262</v>
      </c>
      <c r="E751" s="32">
        <v>2413</v>
      </c>
      <c r="F751" s="32">
        <v>464</v>
      </c>
      <c r="G751" s="32">
        <v>0</v>
      </c>
    </row>
    <row r="752" spans="1:7" s="1" customFormat="1" ht="18" customHeight="1">
      <c r="A752" s="12" t="s">
        <v>195</v>
      </c>
      <c r="B752" s="12" t="s">
        <v>261</v>
      </c>
      <c r="C752" s="12" t="s">
        <v>195</v>
      </c>
      <c r="D752" s="12" t="s">
        <v>263</v>
      </c>
      <c r="E752" s="32">
        <v>566</v>
      </c>
      <c r="F752" s="32">
        <v>15</v>
      </c>
      <c r="G752" s="32">
        <v>0</v>
      </c>
    </row>
    <row r="753" spans="1:7" s="1" customFormat="1" ht="18" customHeight="1">
      <c r="A753" s="12" t="s">
        <v>195</v>
      </c>
      <c r="B753" s="12" t="s">
        <v>261</v>
      </c>
      <c r="C753" s="12" t="s">
        <v>195</v>
      </c>
      <c r="D753" s="12" t="s">
        <v>264</v>
      </c>
      <c r="E753" s="32">
        <v>1126</v>
      </c>
      <c r="F753" s="32">
        <v>1548</v>
      </c>
      <c r="G753" s="32">
        <v>0</v>
      </c>
    </row>
    <row r="754" spans="1:7" s="1" customFormat="1" ht="18" customHeight="1">
      <c r="A754" s="12" t="s">
        <v>195</v>
      </c>
      <c r="B754" s="12" t="s">
        <v>261</v>
      </c>
      <c r="C754" s="12" t="s">
        <v>195</v>
      </c>
      <c r="D754" s="12" t="s">
        <v>265</v>
      </c>
      <c r="E754" s="32">
        <v>77</v>
      </c>
      <c r="F754" s="32">
        <v>0</v>
      </c>
      <c r="G754" s="32">
        <v>0</v>
      </c>
    </row>
    <row r="755" spans="1:7" s="1" customFormat="1" ht="18" customHeight="1">
      <c r="A755" s="12" t="s">
        <v>195</v>
      </c>
      <c r="B755" s="12" t="s">
        <v>261</v>
      </c>
      <c r="C755" s="12" t="s">
        <v>195</v>
      </c>
      <c r="D755" s="12" t="s">
        <v>221</v>
      </c>
      <c r="E755" s="32">
        <v>8970</v>
      </c>
      <c r="F755" s="32">
        <v>4782</v>
      </c>
      <c r="G755" s="32">
        <v>0</v>
      </c>
    </row>
    <row r="756" spans="1:7" s="1" customFormat="1" ht="18" customHeight="1">
      <c r="A756" s="12" t="s">
        <v>195</v>
      </c>
      <c r="B756" s="12" t="s">
        <v>261</v>
      </c>
      <c r="C756" s="12" t="s">
        <v>195</v>
      </c>
      <c r="D756" s="12" t="s">
        <v>266</v>
      </c>
      <c r="E756" s="32">
        <v>99</v>
      </c>
      <c r="F756" s="32">
        <v>0</v>
      </c>
      <c r="G756" s="32">
        <v>0</v>
      </c>
    </row>
    <row r="757" spans="1:7" s="1" customFormat="1" ht="18" customHeight="1">
      <c r="A757" s="12" t="s">
        <v>195</v>
      </c>
      <c r="B757" s="12" t="s">
        <v>261</v>
      </c>
      <c r="C757" s="12" t="s">
        <v>269</v>
      </c>
      <c r="D757" s="12" t="s">
        <v>270</v>
      </c>
      <c r="E757" s="32">
        <v>196</v>
      </c>
      <c r="F757" s="32">
        <v>3</v>
      </c>
      <c r="G757" s="32">
        <v>0</v>
      </c>
    </row>
    <row r="758" spans="1:7" s="1" customFormat="1" ht="18" customHeight="1">
      <c r="A758" s="12" t="s">
        <v>195</v>
      </c>
      <c r="B758" s="12" t="s">
        <v>261</v>
      </c>
      <c r="C758" s="12" t="s">
        <v>269</v>
      </c>
      <c r="D758" s="12" t="s">
        <v>286</v>
      </c>
      <c r="E758" s="32">
        <v>60</v>
      </c>
      <c r="F758" s="32">
        <v>0</v>
      </c>
      <c r="G758" s="32">
        <v>0</v>
      </c>
    </row>
    <row r="759" spans="1:7" s="1" customFormat="1" ht="18" customHeight="1">
      <c r="A759" s="12" t="s">
        <v>195</v>
      </c>
      <c r="B759" s="12" t="s">
        <v>196</v>
      </c>
      <c r="C759" s="12" t="s">
        <v>182</v>
      </c>
      <c r="D759" s="12" t="s">
        <v>183</v>
      </c>
      <c r="E759" s="32">
        <v>319</v>
      </c>
      <c r="F759" s="32">
        <v>120223</v>
      </c>
      <c r="G759" s="32">
        <v>626</v>
      </c>
    </row>
    <row r="760" spans="1:7" s="1" customFormat="1" ht="18" customHeight="1">
      <c r="A760" s="12" t="s">
        <v>195</v>
      </c>
      <c r="B760" s="12" t="s">
        <v>196</v>
      </c>
      <c r="C760" s="12" t="s">
        <v>182</v>
      </c>
      <c r="D760" s="12" t="s">
        <v>184</v>
      </c>
      <c r="E760" s="32">
        <v>3375</v>
      </c>
      <c r="F760" s="32">
        <v>309025</v>
      </c>
      <c r="G760" s="32">
        <v>1066</v>
      </c>
    </row>
    <row r="761" spans="1:7" s="1" customFormat="1" ht="18" customHeight="1">
      <c r="A761" s="12" t="s">
        <v>195</v>
      </c>
      <c r="B761" s="12" t="s">
        <v>196</v>
      </c>
      <c r="C761" s="12" t="s">
        <v>185</v>
      </c>
      <c r="D761" s="12" t="s">
        <v>186</v>
      </c>
      <c r="E761" s="32">
        <v>129651</v>
      </c>
      <c r="F761" s="32">
        <v>3386266</v>
      </c>
      <c r="G761" s="32">
        <v>226230</v>
      </c>
    </row>
    <row r="762" spans="1:7" s="1" customFormat="1" ht="18" customHeight="1">
      <c r="A762" s="12" t="s">
        <v>195</v>
      </c>
      <c r="B762" s="12" t="s">
        <v>196</v>
      </c>
      <c r="C762" s="12" t="s">
        <v>185</v>
      </c>
      <c r="D762" s="12" t="s">
        <v>258</v>
      </c>
      <c r="E762" s="32">
        <v>548</v>
      </c>
      <c r="F762" s="32">
        <v>6085</v>
      </c>
      <c r="G762" s="32">
        <v>0</v>
      </c>
    </row>
    <row r="763" spans="1:7" s="1" customFormat="1" ht="18" customHeight="1">
      <c r="A763" s="12" t="s">
        <v>195</v>
      </c>
      <c r="B763" s="12" t="s">
        <v>196</v>
      </c>
      <c r="C763" s="12" t="s">
        <v>259</v>
      </c>
      <c r="D763" s="12" t="s">
        <v>260</v>
      </c>
      <c r="E763" s="32">
        <v>207774</v>
      </c>
      <c r="F763" s="32">
        <v>2584434</v>
      </c>
      <c r="G763" s="32">
        <v>231999</v>
      </c>
    </row>
    <row r="764" spans="1:7" s="1" customFormat="1" ht="18" customHeight="1">
      <c r="A764" s="12" t="s">
        <v>195</v>
      </c>
      <c r="B764" s="12" t="s">
        <v>196</v>
      </c>
      <c r="C764" s="12" t="s">
        <v>211</v>
      </c>
      <c r="D764" s="12" t="s">
        <v>214</v>
      </c>
      <c r="E764" s="32">
        <v>6610</v>
      </c>
      <c r="F764" s="32">
        <v>170778</v>
      </c>
      <c r="G764" s="32">
        <v>9518</v>
      </c>
    </row>
    <row r="765" spans="1:7" s="1" customFormat="1" ht="18" customHeight="1">
      <c r="A765" s="12" t="s">
        <v>195</v>
      </c>
      <c r="B765" s="12" t="s">
        <v>196</v>
      </c>
      <c r="C765" s="12" t="s">
        <v>187</v>
      </c>
      <c r="D765" s="12" t="s">
        <v>188</v>
      </c>
      <c r="E765" s="32">
        <v>141756</v>
      </c>
      <c r="F765" s="32">
        <v>915283</v>
      </c>
      <c r="G765" s="32">
        <v>13465</v>
      </c>
    </row>
    <row r="766" spans="1:7" s="1" customFormat="1" ht="18" customHeight="1">
      <c r="A766" s="12" t="s">
        <v>195</v>
      </c>
      <c r="B766" s="12" t="s">
        <v>196</v>
      </c>
      <c r="C766" s="12" t="s">
        <v>189</v>
      </c>
      <c r="D766" s="12" t="s">
        <v>190</v>
      </c>
      <c r="E766" s="32">
        <v>250524</v>
      </c>
      <c r="F766" s="32">
        <v>782671</v>
      </c>
      <c r="G766" s="32">
        <v>997317</v>
      </c>
    </row>
    <row r="767" spans="1:7" s="1" customFormat="1" ht="18" customHeight="1">
      <c r="A767" s="12" t="s">
        <v>195</v>
      </c>
      <c r="B767" s="12" t="s">
        <v>196</v>
      </c>
      <c r="C767" s="12" t="s">
        <v>216</v>
      </c>
      <c r="D767" s="12" t="s">
        <v>217</v>
      </c>
      <c r="E767" s="32">
        <v>89</v>
      </c>
      <c r="F767" s="32">
        <v>0</v>
      </c>
      <c r="G767" s="32">
        <v>0</v>
      </c>
    </row>
    <row r="768" spans="1:7" s="1" customFormat="1" ht="18" customHeight="1">
      <c r="A768" s="12" t="s">
        <v>195</v>
      </c>
      <c r="B768" s="12" t="s">
        <v>196</v>
      </c>
      <c r="C768" s="12" t="s">
        <v>200</v>
      </c>
      <c r="D768" s="12" t="s">
        <v>201</v>
      </c>
      <c r="E768" s="32">
        <v>113</v>
      </c>
      <c r="F768" s="32">
        <v>196</v>
      </c>
      <c r="G768" s="32">
        <v>0</v>
      </c>
    </row>
    <row r="769" spans="1:7" s="1" customFormat="1" ht="18" customHeight="1">
      <c r="A769" s="12" t="s">
        <v>195</v>
      </c>
      <c r="B769" s="12" t="s">
        <v>196</v>
      </c>
      <c r="C769" s="12" t="s">
        <v>218</v>
      </c>
      <c r="D769" s="12" t="s">
        <v>296</v>
      </c>
      <c r="E769" s="32">
        <v>867</v>
      </c>
      <c r="F769" s="32">
        <v>12807</v>
      </c>
      <c r="G769" s="32">
        <v>0</v>
      </c>
    </row>
    <row r="770" spans="1:7" s="1" customFormat="1" ht="18" customHeight="1">
      <c r="A770" s="12" t="s">
        <v>195</v>
      </c>
      <c r="B770" s="12" t="s">
        <v>196</v>
      </c>
      <c r="C770" s="12" t="s">
        <v>218</v>
      </c>
      <c r="D770" s="12" t="s">
        <v>219</v>
      </c>
      <c r="E770" s="32">
        <v>63363</v>
      </c>
      <c r="F770" s="32">
        <v>447358</v>
      </c>
      <c r="G770" s="32">
        <v>5722</v>
      </c>
    </row>
    <row r="771" spans="1:7" s="1" customFormat="1" ht="18" customHeight="1">
      <c r="A771" s="12" t="s">
        <v>195</v>
      </c>
      <c r="B771" s="12" t="s">
        <v>196</v>
      </c>
      <c r="C771" s="12" t="s">
        <v>202</v>
      </c>
      <c r="D771" s="12" t="s">
        <v>203</v>
      </c>
      <c r="E771" s="32">
        <v>3006</v>
      </c>
      <c r="F771" s="32">
        <v>1771</v>
      </c>
      <c r="G771" s="32">
        <v>320</v>
      </c>
    </row>
    <row r="772" spans="1:7" s="1" customFormat="1" ht="18" customHeight="1">
      <c r="A772" s="12" t="s">
        <v>195</v>
      </c>
      <c r="B772" s="12" t="s">
        <v>196</v>
      </c>
      <c r="C772" s="12" t="s">
        <v>202</v>
      </c>
      <c r="D772" s="12" t="s">
        <v>220</v>
      </c>
      <c r="E772" s="32">
        <v>301</v>
      </c>
      <c r="F772" s="32">
        <v>0</v>
      </c>
      <c r="G772" s="32">
        <v>0</v>
      </c>
    </row>
    <row r="773" spans="1:7" s="1" customFormat="1" ht="18" customHeight="1">
      <c r="A773" s="12" t="s">
        <v>195</v>
      </c>
      <c r="B773" s="12" t="s">
        <v>196</v>
      </c>
      <c r="C773" s="12" t="s">
        <v>195</v>
      </c>
      <c r="D773" s="12" t="s">
        <v>271</v>
      </c>
      <c r="E773" s="32">
        <v>3815</v>
      </c>
      <c r="F773" s="32">
        <v>2920</v>
      </c>
      <c r="G773" s="32">
        <v>0</v>
      </c>
    </row>
    <row r="774" spans="1:7" s="1" customFormat="1" ht="18" customHeight="1">
      <c r="A774" s="12" t="s">
        <v>195</v>
      </c>
      <c r="B774" s="12" t="s">
        <v>196</v>
      </c>
      <c r="C774" s="12" t="s">
        <v>195</v>
      </c>
      <c r="D774" s="12" t="s">
        <v>261</v>
      </c>
      <c r="E774" s="32">
        <v>26618</v>
      </c>
      <c r="F774" s="32">
        <v>24818</v>
      </c>
      <c r="G774" s="32">
        <v>0</v>
      </c>
    </row>
    <row r="775" spans="1:7" s="1" customFormat="1" ht="18" customHeight="1">
      <c r="A775" s="12" t="s">
        <v>195</v>
      </c>
      <c r="B775" s="12" t="s">
        <v>196</v>
      </c>
      <c r="C775" s="12" t="s">
        <v>195</v>
      </c>
      <c r="D775" s="12" t="s">
        <v>333</v>
      </c>
      <c r="E775" s="32">
        <v>397</v>
      </c>
      <c r="F775" s="32">
        <v>5093</v>
      </c>
      <c r="G775" s="32">
        <v>0</v>
      </c>
    </row>
    <row r="776" spans="1:7" s="1" customFormat="1" ht="18" customHeight="1">
      <c r="A776" s="12" t="s">
        <v>195</v>
      </c>
      <c r="B776" s="12" t="s">
        <v>196</v>
      </c>
      <c r="C776" s="12" t="s">
        <v>195</v>
      </c>
      <c r="D776" s="12" t="s">
        <v>262</v>
      </c>
      <c r="E776" s="32">
        <v>5097</v>
      </c>
      <c r="F776" s="32">
        <v>2999</v>
      </c>
      <c r="G776" s="32">
        <v>0</v>
      </c>
    </row>
    <row r="777" spans="1:7" s="1" customFormat="1" ht="18" customHeight="1">
      <c r="A777" s="12" t="s">
        <v>195</v>
      </c>
      <c r="B777" s="12" t="s">
        <v>196</v>
      </c>
      <c r="C777" s="12" t="s">
        <v>195</v>
      </c>
      <c r="D777" s="12" t="s">
        <v>263</v>
      </c>
      <c r="E777" s="32">
        <v>60476</v>
      </c>
      <c r="F777" s="32">
        <v>340791</v>
      </c>
      <c r="G777" s="32">
        <v>1991</v>
      </c>
    </row>
    <row r="778" spans="1:7" s="1" customFormat="1" ht="18" customHeight="1">
      <c r="A778" s="12" t="s">
        <v>195</v>
      </c>
      <c r="B778" s="12" t="s">
        <v>196</v>
      </c>
      <c r="C778" s="12" t="s">
        <v>195</v>
      </c>
      <c r="D778" s="12" t="s">
        <v>264</v>
      </c>
      <c r="E778" s="32">
        <v>3677</v>
      </c>
      <c r="F778" s="32">
        <v>5126</v>
      </c>
      <c r="G778" s="32">
        <v>0</v>
      </c>
    </row>
    <row r="779" spans="1:7" s="1" customFormat="1" ht="18" customHeight="1">
      <c r="A779" s="12" t="s">
        <v>195</v>
      </c>
      <c r="B779" s="12" t="s">
        <v>196</v>
      </c>
      <c r="C779" s="12" t="s">
        <v>195</v>
      </c>
      <c r="D779" s="12" t="s">
        <v>334</v>
      </c>
      <c r="E779" s="32">
        <v>266</v>
      </c>
      <c r="F779" s="32">
        <v>14445</v>
      </c>
      <c r="G779" s="32">
        <v>0</v>
      </c>
    </row>
    <row r="780" spans="1:7" s="1" customFormat="1" ht="18" customHeight="1">
      <c r="A780" s="12" t="s">
        <v>195</v>
      </c>
      <c r="B780" s="12" t="s">
        <v>196</v>
      </c>
      <c r="C780" s="12" t="s">
        <v>195</v>
      </c>
      <c r="D780" s="12" t="s">
        <v>265</v>
      </c>
      <c r="E780" s="32">
        <v>8679</v>
      </c>
      <c r="F780" s="32">
        <v>14094</v>
      </c>
      <c r="G780" s="32">
        <v>0</v>
      </c>
    </row>
    <row r="781" spans="1:7" s="1" customFormat="1" ht="18" customHeight="1">
      <c r="A781" s="12" t="s">
        <v>195</v>
      </c>
      <c r="B781" s="12" t="s">
        <v>196</v>
      </c>
      <c r="C781" s="12" t="s">
        <v>195</v>
      </c>
      <c r="D781" s="12" t="s">
        <v>300</v>
      </c>
      <c r="E781" s="32">
        <v>638</v>
      </c>
      <c r="F781" s="32">
        <v>18626</v>
      </c>
      <c r="G781" s="32">
        <v>0</v>
      </c>
    </row>
    <row r="782" spans="1:7" s="1" customFormat="1" ht="18" customHeight="1">
      <c r="A782" s="12" t="s">
        <v>195</v>
      </c>
      <c r="B782" s="12" t="s">
        <v>196</v>
      </c>
      <c r="C782" s="12" t="s">
        <v>195</v>
      </c>
      <c r="D782" s="12" t="s">
        <v>331</v>
      </c>
      <c r="E782" s="32">
        <v>80</v>
      </c>
      <c r="F782" s="32">
        <v>3594</v>
      </c>
      <c r="G782" s="32">
        <v>0</v>
      </c>
    </row>
    <row r="783" spans="1:7" s="1" customFormat="1" ht="18" customHeight="1">
      <c r="A783" s="12" t="s">
        <v>195</v>
      </c>
      <c r="B783" s="12" t="s">
        <v>196</v>
      </c>
      <c r="C783" s="12" t="s">
        <v>195</v>
      </c>
      <c r="D783" s="12" t="s">
        <v>221</v>
      </c>
      <c r="E783" s="32">
        <v>95099</v>
      </c>
      <c r="F783" s="32">
        <v>1585227</v>
      </c>
      <c r="G783" s="32">
        <v>210890</v>
      </c>
    </row>
    <row r="784" spans="1:7" s="1" customFormat="1" ht="18" customHeight="1">
      <c r="A784" s="12" t="s">
        <v>195</v>
      </c>
      <c r="B784" s="12" t="s">
        <v>196</v>
      </c>
      <c r="C784" s="12" t="s">
        <v>195</v>
      </c>
      <c r="D784" s="12" t="s">
        <v>309</v>
      </c>
      <c r="E784" s="32">
        <v>66</v>
      </c>
      <c r="F784" s="32">
        <v>4124</v>
      </c>
      <c r="G784" s="32">
        <v>0</v>
      </c>
    </row>
    <row r="785" spans="1:7" s="1" customFormat="1" ht="18" customHeight="1">
      <c r="A785" s="12" t="s">
        <v>195</v>
      </c>
      <c r="B785" s="12" t="s">
        <v>196</v>
      </c>
      <c r="C785" s="12" t="s">
        <v>195</v>
      </c>
      <c r="D785" s="12" t="s">
        <v>266</v>
      </c>
      <c r="E785" s="32">
        <v>4489</v>
      </c>
      <c r="F785" s="32">
        <v>406</v>
      </c>
      <c r="G785" s="32">
        <v>0</v>
      </c>
    </row>
    <row r="786" spans="1:7" s="1" customFormat="1" ht="18" customHeight="1">
      <c r="A786" s="12" t="s">
        <v>195</v>
      </c>
      <c r="B786" s="12" t="s">
        <v>196</v>
      </c>
      <c r="C786" s="12" t="s">
        <v>222</v>
      </c>
      <c r="D786" s="12" t="s">
        <v>225</v>
      </c>
      <c r="E786" s="32">
        <v>19768</v>
      </c>
      <c r="F786" s="32">
        <v>215525</v>
      </c>
      <c r="G786" s="32">
        <v>10806</v>
      </c>
    </row>
    <row r="787" spans="1:7" s="1" customFormat="1" ht="18" customHeight="1">
      <c r="A787" s="12" t="s">
        <v>195</v>
      </c>
      <c r="B787" s="12" t="s">
        <v>196</v>
      </c>
      <c r="C787" s="12" t="s">
        <v>226</v>
      </c>
      <c r="D787" s="12" t="s">
        <v>227</v>
      </c>
      <c r="E787" s="32">
        <v>1303</v>
      </c>
      <c r="F787" s="32">
        <v>270</v>
      </c>
      <c r="G787" s="32">
        <v>0</v>
      </c>
    </row>
    <row r="788" spans="1:7" s="1" customFormat="1" ht="18" customHeight="1">
      <c r="A788" s="12" t="s">
        <v>195</v>
      </c>
      <c r="B788" s="12" t="s">
        <v>196</v>
      </c>
      <c r="C788" s="12" t="s">
        <v>226</v>
      </c>
      <c r="D788" s="12" t="s">
        <v>228</v>
      </c>
      <c r="E788" s="32">
        <v>406</v>
      </c>
      <c r="F788" s="32">
        <v>2</v>
      </c>
      <c r="G788" s="32">
        <v>0</v>
      </c>
    </row>
    <row r="789" spans="1:7" s="1" customFormat="1" ht="18" customHeight="1">
      <c r="A789" s="12" t="s">
        <v>195</v>
      </c>
      <c r="B789" s="12" t="s">
        <v>196</v>
      </c>
      <c r="C789" s="12" t="s">
        <v>204</v>
      </c>
      <c r="D789" s="12" t="s">
        <v>205</v>
      </c>
      <c r="E789" s="32">
        <v>123465</v>
      </c>
      <c r="F789" s="32">
        <v>125140</v>
      </c>
      <c r="G789" s="32">
        <v>6847</v>
      </c>
    </row>
    <row r="790" spans="1:7" s="1" customFormat="1" ht="18" customHeight="1">
      <c r="A790" s="12" t="s">
        <v>195</v>
      </c>
      <c r="B790" s="12" t="s">
        <v>196</v>
      </c>
      <c r="C790" s="12" t="s">
        <v>197</v>
      </c>
      <c r="D790" s="12" t="s">
        <v>199</v>
      </c>
      <c r="E790" s="32">
        <v>7281</v>
      </c>
      <c r="F790" s="32">
        <v>323641</v>
      </c>
      <c r="G790" s="32">
        <v>1181</v>
      </c>
    </row>
    <row r="791" spans="1:7" s="1" customFormat="1" ht="18" customHeight="1">
      <c r="A791" s="12" t="s">
        <v>195</v>
      </c>
      <c r="B791" s="12" t="s">
        <v>196</v>
      </c>
      <c r="C791" s="12" t="s">
        <v>267</v>
      </c>
      <c r="D791" s="12" t="s">
        <v>268</v>
      </c>
      <c r="E791" s="32">
        <v>87</v>
      </c>
      <c r="F791" s="32">
        <v>0</v>
      </c>
      <c r="G791" s="32">
        <v>0</v>
      </c>
    </row>
    <row r="792" spans="1:7" s="1" customFormat="1" ht="18" customHeight="1">
      <c r="A792" s="12" t="s">
        <v>195</v>
      </c>
      <c r="B792" s="12" t="s">
        <v>196</v>
      </c>
      <c r="C792" s="12" t="s">
        <v>235</v>
      </c>
      <c r="D792" s="12" t="s">
        <v>272</v>
      </c>
      <c r="E792" s="32">
        <v>644</v>
      </c>
      <c r="F792" s="32">
        <v>30494</v>
      </c>
      <c r="G792" s="32">
        <v>1759</v>
      </c>
    </row>
    <row r="793" spans="1:7" s="1" customFormat="1" ht="18" customHeight="1">
      <c r="A793" s="12" t="s">
        <v>195</v>
      </c>
      <c r="B793" s="12" t="s">
        <v>196</v>
      </c>
      <c r="C793" s="12" t="s">
        <v>237</v>
      </c>
      <c r="D793" s="12" t="s">
        <v>238</v>
      </c>
      <c r="E793" s="32">
        <v>545</v>
      </c>
      <c r="F793" s="32">
        <v>123</v>
      </c>
      <c r="G793" s="32">
        <v>0</v>
      </c>
    </row>
    <row r="794" spans="1:7" s="1" customFormat="1" ht="18" customHeight="1">
      <c r="A794" s="12" t="s">
        <v>195</v>
      </c>
      <c r="B794" s="12" t="s">
        <v>196</v>
      </c>
      <c r="C794" s="12" t="s">
        <v>206</v>
      </c>
      <c r="D794" s="12" t="s">
        <v>207</v>
      </c>
      <c r="E794" s="32">
        <v>227</v>
      </c>
      <c r="F794" s="32">
        <v>0</v>
      </c>
      <c r="G794" s="32">
        <v>0</v>
      </c>
    </row>
    <row r="795" spans="1:7" s="1" customFormat="1" ht="18" customHeight="1">
      <c r="A795" s="12" t="s">
        <v>195</v>
      </c>
      <c r="B795" s="12" t="s">
        <v>196</v>
      </c>
      <c r="C795" s="12" t="s">
        <v>206</v>
      </c>
      <c r="D795" s="12" t="s">
        <v>239</v>
      </c>
      <c r="E795" s="32">
        <v>4</v>
      </c>
      <c r="F795" s="32">
        <v>0</v>
      </c>
      <c r="G795" s="32">
        <v>0</v>
      </c>
    </row>
    <row r="796" spans="1:7" s="1" customFormat="1" ht="18" customHeight="1">
      <c r="A796" s="12" t="s">
        <v>195</v>
      </c>
      <c r="B796" s="12" t="s">
        <v>196</v>
      </c>
      <c r="C796" s="12" t="s">
        <v>206</v>
      </c>
      <c r="D796" s="12" t="s">
        <v>241</v>
      </c>
      <c r="E796" s="32">
        <v>17611</v>
      </c>
      <c r="F796" s="32">
        <v>218325</v>
      </c>
      <c r="G796" s="32">
        <v>250</v>
      </c>
    </row>
    <row r="797" spans="1:7" s="1" customFormat="1" ht="18" customHeight="1">
      <c r="A797" s="12" t="s">
        <v>195</v>
      </c>
      <c r="B797" s="12" t="s">
        <v>196</v>
      </c>
      <c r="C797" s="12" t="s">
        <v>206</v>
      </c>
      <c r="D797" s="12" t="s">
        <v>208</v>
      </c>
      <c r="E797" s="32">
        <v>150254</v>
      </c>
      <c r="F797" s="32">
        <v>211348</v>
      </c>
      <c r="G797" s="32">
        <v>19199</v>
      </c>
    </row>
    <row r="798" spans="1:7" s="1" customFormat="1" ht="18" customHeight="1">
      <c r="A798" s="12" t="s">
        <v>195</v>
      </c>
      <c r="B798" s="12" t="s">
        <v>196</v>
      </c>
      <c r="C798" s="12" t="s">
        <v>269</v>
      </c>
      <c r="D798" s="12" t="s">
        <v>270</v>
      </c>
      <c r="E798" s="32">
        <v>1002</v>
      </c>
      <c r="F798" s="32">
        <v>440</v>
      </c>
      <c r="G798" s="32">
        <v>0</v>
      </c>
    </row>
    <row r="799" spans="1:7" s="1" customFormat="1" ht="18" customHeight="1">
      <c r="A799" s="12" t="s">
        <v>195</v>
      </c>
      <c r="B799" s="12" t="s">
        <v>196</v>
      </c>
      <c r="C799" s="12" t="s">
        <v>269</v>
      </c>
      <c r="D799" s="12" t="s">
        <v>286</v>
      </c>
      <c r="E799" s="32">
        <v>128</v>
      </c>
      <c r="F799" s="32">
        <v>1</v>
      </c>
      <c r="G799" s="32">
        <v>0</v>
      </c>
    </row>
    <row r="800" spans="1:7" s="1" customFormat="1" ht="18" customHeight="1">
      <c r="A800" s="12" t="s">
        <v>195</v>
      </c>
      <c r="B800" s="12" t="s">
        <v>333</v>
      </c>
      <c r="C800" s="12" t="s">
        <v>195</v>
      </c>
      <c r="D800" s="12" t="s">
        <v>196</v>
      </c>
      <c r="E800" s="32">
        <v>416</v>
      </c>
      <c r="F800" s="32">
        <v>3353</v>
      </c>
      <c r="G800" s="32">
        <v>0</v>
      </c>
    </row>
    <row r="801" spans="1:7" s="1" customFormat="1" ht="18" customHeight="1">
      <c r="A801" s="12" t="s">
        <v>195</v>
      </c>
      <c r="B801" s="12" t="s">
        <v>333</v>
      </c>
      <c r="C801" s="12" t="s">
        <v>195</v>
      </c>
      <c r="D801" s="12" t="s">
        <v>263</v>
      </c>
      <c r="E801" s="32">
        <v>72</v>
      </c>
      <c r="F801" s="32">
        <v>297</v>
      </c>
      <c r="G801" s="32">
        <v>0</v>
      </c>
    </row>
    <row r="802" spans="1:7" s="1" customFormat="1" ht="18" customHeight="1">
      <c r="A802" s="12" t="s">
        <v>195</v>
      </c>
      <c r="B802" s="12" t="s">
        <v>333</v>
      </c>
      <c r="C802" s="12" t="s">
        <v>195</v>
      </c>
      <c r="D802" s="12" t="s">
        <v>300</v>
      </c>
      <c r="E802" s="32">
        <v>1</v>
      </c>
      <c r="F802" s="32">
        <v>75</v>
      </c>
      <c r="G802" s="32">
        <v>0</v>
      </c>
    </row>
    <row r="803" spans="1:7" s="1" customFormat="1" ht="18" customHeight="1">
      <c r="A803" s="12" t="s">
        <v>195</v>
      </c>
      <c r="B803" s="12" t="s">
        <v>333</v>
      </c>
      <c r="C803" s="12" t="s">
        <v>195</v>
      </c>
      <c r="D803" s="12" t="s">
        <v>331</v>
      </c>
      <c r="E803" s="32">
        <v>163</v>
      </c>
      <c r="F803" s="32">
        <v>96</v>
      </c>
      <c r="G803" s="32">
        <v>0</v>
      </c>
    </row>
    <row r="804" spans="1:7" s="1" customFormat="1" ht="18" customHeight="1">
      <c r="A804" s="12" t="s">
        <v>195</v>
      </c>
      <c r="B804" s="12" t="s">
        <v>262</v>
      </c>
      <c r="C804" s="12" t="s">
        <v>185</v>
      </c>
      <c r="D804" s="12" t="s">
        <v>186</v>
      </c>
      <c r="E804" s="32">
        <v>6284</v>
      </c>
      <c r="F804" s="32">
        <v>418</v>
      </c>
      <c r="G804" s="32">
        <v>0</v>
      </c>
    </row>
    <row r="805" spans="1:7" s="1" customFormat="1" ht="18" customHeight="1">
      <c r="A805" s="12" t="s">
        <v>195</v>
      </c>
      <c r="B805" s="12" t="s">
        <v>262</v>
      </c>
      <c r="C805" s="12" t="s">
        <v>185</v>
      </c>
      <c r="D805" s="12" t="s">
        <v>258</v>
      </c>
      <c r="E805" s="32">
        <v>1180</v>
      </c>
      <c r="F805" s="32">
        <v>68</v>
      </c>
      <c r="G805" s="32">
        <v>0</v>
      </c>
    </row>
    <row r="806" spans="1:7" s="1" customFormat="1" ht="18" customHeight="1">
      <c r="A806" s="12" t="s">
        <v>195</v>
      </c>
      <c r="B806" s="12" t="s">
        <v>262</v>
      </c>
      <c r="C806" s="12" t="s">
        <v>195</v>
      </c>
      <c r="D806" s="12" t="s">
        <v>271</v>
      </c>
      <c r="E806" s="32">
        <v>118</v>
      </c>
      <c r="F806" s="32">
        <v>111</v>
      </c>
      <c r="G806" s="32">
        <v>0</v>
      </c>
    </row>
    <row r="807" spans="1:7" s="1" customFormat="1" ht="18" customHeight="1">
      <c r="A807" s="12" t="s">
        <v>195</v>
      </c>
      <c r="B807" s="12" t="s">
        <v>262</v>
      </c>
      <c r="C807" s="12" t="s">
        <v>195</v>
      </c>
      <c r="D807" s="12" t="s">
        <v>261</v>
      </c>
      <c r="E807" s="32">
        <v>924</v>
      </c>
      <c r="F807" s="32">
        <v>267</v>
      </c>
      <c r="G807" s="32">
        <v>0</v>
      </c>
    </row>
    <row r="808" spans="1:7" s="1" customFormat="1" ht="18" customHeight="1">
      <c r="A808" s="12" t="s">
        <v>195</v>
      </c>
      <c r="B808" s="12" t="s">
        <v>262</v>
      </c>
      <c r="C808" s="12" t="s">
        <v>195</v>
      </c>
      <c r="D808" s="12" t="s">
        <v>196</v>
      </c>
      <c r="E808" s="32">
        <v>5365</v>
      </c>
      <c r="F808" s="32">
        <v>2336</v>
      </c>
      <c r="G808" s="32">
        <v>0</v>
      </c>
    </row>
    <row r="809" spans="1:7" s="1" customFormat="1" ht="18" customHeight="1">
      <c r="A809" s="12" t="s">
        <v>195</v>
      </c>
      <c r="B809" s="12" t="s">
        <v>262</v>
      </c>
      <c r="C809" s="12" t="s">
        <v>195</v>
      </c>
      <c r="D809" s="12" t="s">
        <v>264</v>
      </c>
      <c r="E809" s="32">
        <v>22</v>
      </c>
      <c r="F809" s="32">
        <v>0</v>
      </c>
      <c r="G809" s="32">
        <v>0</v>
      </c>
    </row>
    <row r="810" spans="1:7" s="1" customFormat="1" ht="18" customHeight="1">
      <c r="A810" s="12" t="s">
        <v>195</v>
      </c>
      <c r="B810" s="12" t="s">
        <v>262</v>
      </c>
      <c r="C810" s="12" t="s">
        <v>195</v>
      </c>
      <c r="D810" s="12" t="s">
        <v>265</v>
      </c>
      <c r="E810" s="32">
        <v>32</v>
      </c>
      <c r="F810" s="32">
        <v>725</v>
      </c>
      <c r="G810" s="32">
        <v>0</v>
      </c>
    </row>
    <row r="811" spans="1:7" s="1" customFormat="1" ht="18" customHeight="1">
      <c r="A811" s="12" t="s">
        <v>195</v>
      </c>
      <c r="B811" s="12" t="s">
        <v>262</v>
      </c>
      <c r="C811" s="12" t="s">
        <v>195</v>
      </c>
      <c r="D811" s="12" t="s">
        <v>221</v>
      </c>
      <c r="E811" s="32">
        <v>7370</v>
      </c>
      <c r="F811" s="32">
        <v>121</v>
      </c>
      <c r="G811" s="32">
        <v>0</v>
      </c>
    </row>
    <row r="812" spans="1:7" s="1" customFormat="1" ht="18" customHeight="1">
      <c r="A812" s="12" t="s">
        <v>195</v>
      </c>
      <c r="B812" s="12" t="s">
        <v>262</v>
      </c>
      <c r="C812" s="12" t="s">
        <v>195</v>
      </c>
      <c r="D812" s="12" t="s">
        <v>266</v>
      </c>
      <c r="E812" s="32">
        <v>34</v>
      </c>
      <c r="F812" s="32">
        <v>725</v>
      </c>
      <c r="G812" s="32">
        <v>0</v>
      </c>
    </row>
    <row r="813" spans="1:7" s="1" customFormat="1" ht="18" customHeight="1">
      <c r="A813" s="12" t="s">
        <v>195</v>
      </c>
      <c r="B813" s="12" t="s">
        <v>262</v>
      </c>
      <c r="C813" s="12" t="s">
        <v>269</v>
      </c>
      <c r="D813" s="12" t="s">
        <v>270</v>
      </c>
      <c r="E813" s="32">
        <v>31</v>
      </c>
      <c r="F813" s="32">
        <v>725</v>
      </c>
      <c r="G813" s="32">
        <v>0</v>
      </c>
    </row>
    <row r="814" spans="1:7" s="1" customFormat="1" ht="18" customHeight="1">
      <c r="A814" s="12" t="s">
        <v>195</v>
      </c>
      <c r="B814" s="12" t="s">
        <v>263</v>
      </c>
      <c r="C814" s="12" t="s">
        <v>189</v>
      </c>
      <c r="D814" s="12" t="s">
        <v>190</v>
      </c>
      <c r="E814" s="32">
        <v>77797</v>
      </c>
      <c r="F814" s="32">
        <v>119541</v>
      </c>
      <c r="G814" s="32">
        <v>1737</v>
      </c>
    </row>
    <row r="815" spans="1:7" s="1" customFormat="1" ht="18" customHeight="1">
      <c r="A815" s="12" t="s">
        <v>195</v>
      </c>
      <c r="B815" s="12" t="s">
        <v>263</v>
      </c>
      <c r="C815" s="12" t="s">
        <v>200</v>
      </c>
      <c r="D815" s="12" t="s">
        <v>201</v>
      </c>
      <c r="E815" s="32">
        <v>141</v>
      </c>
      <c r="F815" s="32">
        <v>663</v>
      </c>
      <c r="G815" s="32">
        <v>0</v>
      </c>
    </row>
    <row r="816" spans="1:7" s="1" customFormat="1" ht="18" customHeight="1">
      <c r="A816" s="12" t="s">
        <v>195</v>
      </c>
      <c r="B816" s="12" t="s">
        <v>263</v>
      </c>
      <c r="C816" s="12" t="s">
        <v>202</v>
      </c>
      <c r="D816" s="12" t="s">
        <v>203</v>
      </c>
      <c r="E816" s="32">
        <v>2190</v>
      </c>
      <c r="F816" s="32">
        <v>6383</v>
      </c>
      <c r="G816" s="32">
        <v>0</v>
      </c>
    </row>
    <row r="817" spans="1:7" s="1" customFormat="1" ht="18" customHeight="1">
      <c r="A817" s="12" t="s">
        <v>195</v>
      </c>
      <c r="B817" s="12" t="s">
        <v>263</v>
      </c>
      <c r="C817" s="12" t="s">
        <v>195</v>
      </c>
      <c r="D817" s="12" t="s">
        <v>261</v>
      </c>
      <c r="E817" s="32">
        <v>470</v>
      </c>
      <c r="F817" s="32">
        <v>660</v>
      </c>
      <c r="G817" s="32">
        <v>0</v>
      </c>
    </row>
    <row r="818" spans="1:7" s="1" customFormat="1" ht="18" customHeight="1">
      <c r="A818" s="12" t="s">
        <v>195</v>
      </c>
      <c r="B818" s="12" t="s">
        <v>263</v>
      </c>
      <c r="C818" s="12" t="s">
        <v>195</v>
      </c>
      <c r="D818" s="12" t="s">
        <v>196</v>
      </c>
      <c r="E818" s="32">
        <v>56541</v>
      </c>
      <c r="F818" s="32">
        <v>526861</v>
      </c>
      <c r="G818" s="32">
        <v>8803</v>
      </c>
    </row>
    <row r="819" spans="1:7" s="1" customFormat="1" ht="18" customHeight="1">
      <c r="A819" s="12" t="s">
        <v>195</v>
      </c>
      <c r="B819" s="12" t="s">
        <v>263</v>
      </c>
      <c r="C819" s="12" t="s">
        <v>195</v>
      </c>
      <c r="D819" s="12" t="s">
        <v>333</v>
      </c>
      <c r="E819" s="32">
        <v>72</v>
      </c>
      <c r="F819" s="32">
        <v>5212</v>
      </c>
      <c r="G819" s="32">
        <v>0</v>
      </c>
    </row>
    <row r="820" spans="1:7" s="1" customFormat="1" ht="18" customHeight="1">
      <c r="A820" s="12" t="s">
        <v>195</v>
      </c>
      <c r="B820" s="12" t="s">
        <v>263</v>
      </c>
      <c r="C820" s="12" t="s">
        <v>195</v>
      </c>
      <c r="D820" s="12" t="s">
        <v>334</v>
      </c>
      <c r="E820" s="32">
        <v>3914</v>
      </c>
      <c r="F820" s="32">
        <v>17308</v>
      </c>
      <c r="G820" s="32">
        <v>0</v>
      </c>
    </row>
    <row r="821" spans="1:7" s="1" customFormat="1" ht="18" customHeight="1">
      <c r="A821" s="12" t="s">
        <v>195</v>
      </c>
      <c r="B821" s="12" t="s">
        <v>263</v>
      </c>
      <c r="C821" s="12" t="s">
        <v>195</v>
      </c>
      <c r="D821" s="12" t="s">
        <v>265</v>
      </c>
      <c r="E821" s="32">
        <v>157</v>
      </c>
      <c r="F821" s="32">
        <v>9139</v>
      </c>
      <c r="G821" s="32">
        <v>0</v>
      </c>
    </row>
    <row r="822" spans="1:7" s="1" customFormat="1" ht="18" customHeight="1">
      <c r="A822" s="12" t="s">
        <v>195</v>
      </c>
      <c r="B822" s="12" t="s">
        <v>263</v>
      </c>
      <c r="C822" s="12" t="s">
        <v>195</v>
      </c>
      <c r="D822" s="12" t="s">
        <v>300</v>
      </c>
      <c r="E822" s="32">
        <v>389</v>
      </c>
      <c r="F822" s="32">
        <v>14371</v>
      </c>
      <c r="G822" s="32">
        <v>0</v>
      </c>
    </row>
    <row r="823" spans="1:7" s="1" customFormat="1" ht="18" customHeight="1">
      <c r="A823" s="12" t="s">
        <v>195</v>
      </c>
      <c r="B823" s="12" t="s">
        <v>263</v>
      </c>
      <c r="C823" s="12" t="s">
        <v>195</v>
      </c>
      <c r="D823" s="12" t="s">
        <v>331</v>
      </c>
      <c r="E823" s="32">
        <v>40</v>
      </c>
      <c r="F823" s="32">
        <v>2773</v>
      </c>
      <c r="G823" s="32">
        <v>0</v>
      </c>
    </row>
    <row r="824" spans="1:7" s="1" customFormat="1" ht="18" customHeight="1">
      <c r="A824" s="12" t="s">
        <v>195</v>
      </c>
      <c r="B824" s="12" t="s">
        <v>263</v>
      </c>
      <c r="C824" s="12" t="s">
        <v>195</v>
      </c>
      <c r="D824" s="12" t="s">
        <v>309</v>
      </c>
      <c r="E824" s="32">
        <v>308</v>
      </c>
      <c r="F824" s="32">
        <v>7727</v>
      </c>
      <c r="G824" s="32">
        <v>0</v>
      </c>
    </row>
    <row r="825" spans="1:7" s="1" customFormat="1" ht="18" customHeight="1">
      <c r="A825" s="12" t="s">
        <v>195</v>
      </c>
      <c r="B825" s="12" t="s">
        <v>263</v>
      </c>
      <c r="C825" s="12" t="s">
        <v>204</v>
      </c>
      <c r="D825" s="12" t="s">
        <v>205</v>
      </c>
      <c r="E825" s="32">
        <v>182</v>
      </c>
      <c r="F825" s="32">
        <v>0</v>
      </c>
      <c r="G825" s="32">
        <v>0</v>
      </c>
    </row>
    <row r="826" spans="1:7" s="1" customFormat="1" ht="18" customHeight="1">
      <c r="A826" s="12" t="s">
        <v>195</v>
      </c>
      <c r="B826" s="12" t="s">
        <v>263</v>
      </c>
      <c r="C826" s="12" t="s">
        <v>269</v>
      </c>
      <c r="D826" s="12" t="s">
        <v>270</v>
      </c>
      <c r="E826" s="32">
        <v>154</v>
      </c>
      <c r="F826" s="32">
        <v>6</v>
      </c>
      <c r="G826" s="32">
        <v>0</v>
      </c>
    </row>
    <row r="827" spans="1:7" s="1" customFormat="1" ht="18" customHeight="1">
      <c r="A827" s="12" t="s">
        <v>195</v>
      </c>
      <c r="B827" s="12" t="s">
        <v>263</v>
      </c>
      <c r="C827" s="12" t="s">
        <v>269</v>
      </c>
      <c r="D827" s="12" t="s">
        <v>286</v>
      </c>
      <c r="E827" s="32">
        <v>69</v>
      </c>
      <c r="F827" s="32">
        <v>57</v>
      </c>
      <c r="G827" s="32">
        <v>0</v>
      </c>
    </row>
    <row r="828" spans="1:7" s="1" customFormat="1" ht="18" customHeight="1">
      <c r="A828" s="12" t="s">
        <v>195</v>
      </c>
      <c r="B828" s="12" t="s">
        <v>264</v>
      </c>
      <c r="C828" s="12" t="s">
        <v>185</v>
      </c>
      <c r="D828" s="12" t="s">
        <v>186</v>
      </c>
      <c r="E828" s="32">
        <v>4450</v>
      </c>
      <c r="F828" s="32">
        <v>7</v>
      </c>
      <c r="G828" s="32">
        <v>0</v>
      </c>
    </row>
    <row r="829" spans="1:7" s="1" customFormat="1" ht="18" customHeight="1">
      <c r="A829" s="12" t="s">
        <v>195</v>
      </c>
      <c r="B829" s="12" t="s">
        <v>264</v>
      </c>
      <c r="C829" s="12" t="s">
        <v>185</v>
      </c>
      <c r="D829" s="12" t="s">
        <v>258</v>
      </c>
      <c r="E829" s="32">
        <v>430</v>
      </c>
      <c r="F829" s="32">
        <v>106</v>
      </c>
      <c r="G829" s="32">
        <v>0</v>
      </c>
    </row>
    <row r="830" spans="1:7" s="1" customFormat="1" ht="18" customHeight="1">
      <c r="A830" s="12" t="s">
        <v>195</v>
      </c>
      <c r="B830" s="12" t="s">
        <v>264</v>
      </c>
      <c r="C830" s="12" t="s">
        <v>195</v>
      </c>
      <c r="D830" s="12" t="s">
        <v>271</v>
      </c>
      <c r="E830" s="32">
        <v>8</v>
      </c>
      <c r="F830" s="32">
        <v>0</v>
      </c>
      <c r="G830" s="32">
        <v>0</v>
      </c>
    </row>
    <row r="831" spans="1:7" s="1" customFormat="1" ht="18" customHeight="1">
      <c r="A831" s="12" t="s">
        <v>195</v>
      </c>
      <c r="B831" s="12" t="s">
        <v>264</v>
      </c>
      <c r="C831" s="12" t="s">
        <v>195</v>
      </c>
      <c r="D831" s="12" t="s">
        <v>261</v>
      </c>
      <c r="E831" s="32">
        <v>622</v>
      </c>
      <c r="F831" s="32">
        <v>129</v>
      </c>
      <c r="G831" s="32">
        <v>0</v>
      </c>
    </row>
    <row r="832" spans="1:7" s="1" customFormat="1" ht="18" customHeight="1">
      <c r="A832" s="12" t="s">
        <v>195</v>
      </c>
      <c r="B832" s="12" t="s">
        <v>264</v>
      </c>
      <c r="C832" s="12" t="s">
        <v>195</v>
      </c>
      <c r="D832" s="12" t="s">
        <v>196</v>
      </c>
      <c r="E832" s="32">
        <v>4109</v>
      </c>
      <c r="F832" s="32">
        <v>376</v>
      </c>
      <c r="G832" s="32">
        <v>0</v>
      </c>
    </row>
    <row r="833" spans="1:7" s="1" customFormat="1" ht="18" customHeight="1">
      <c r="A833" s="12" t="s">
        <v>195</v>
      </c>
      <c r="B833" s="12" t="s">
        <v>264</v>
      </c>
      <c r="C833" s="12" t="s">
        <v>195</v>
      </c>
      <c r="D833" s="12" t="s">
        <v>262</v>
      </c>
      <c r="E833" s="32">
        <v>32</v>
      </c>
      <c r="F833" s="32">
        <v>0</v>
      </c>
      <c r="G833" s="32">
        <v>0</v>
      </c>
    </row>
    <row r="834" spans="1:7" s="1" customFormat="1" ht="18" customHeight="1">
      <c r="A834" s="12" t="s">
        <v>195</v>
      </c>
      <c r="B834" s="12" t="s">
        <v>264</v>
      </c>
      <c r="C834" s="12" t="s">
        <v>195</v>
      </c>
      <c r="D834" s="12" t="s">
        <v>221</v>
      </c>
      <c r="E834" s="32">
        <v>4343</v>
      </c>
      <c r="F834" s="32">
        <v>4358</v>
      </c>
      <c r="G834" s="32">
        <v>0</v>
      </c>
    </row>
    <row r="835" spans="1:7" s="1" customFormat="1" ht="18" customHeight="1">
      <c r="A835" s="12" t="s">
        <v>195</v>
      </c>
      <c r="B835" s="12" t="s">
        <v>334</v>
      </c>
      <c r="C835" s="12" t="s">
        <v>195</v>
      </c>
      <c r="D835" s="12" t="s">
        <v>196</v>
      </c>
      <c r="E835" s="32">
        <v>413</v>
      </c>
      <c r="F835" s="32">
        <v>6932</v>
      </c>
      <c r="G835" s="32">
        <v>0</v>
      </c>
    </row>
    <row r="836" spans="1:7" s="1" customFormat="1" ht="18" customHeight="1">
      <c r="A836" s="12" t="s">
        <v>195</v>
      </c>
      <c r="B836" s="12" t="s">
        <v>334</v>
      </c>
      <c r="C836" s="12" t="s">
        <v>195</v>
      </c>
      <c r="D836" s="12" t="s">
        <v>263</v>
      </c>
      <c r="E836" s="32">
        <v>3596</v>
      </c>
      <c r="F836" s="32">
        <v>8965</v>
      </c>
      <c r="G836" s="32">
        <v>0</v>
      </c>
    </row>
    <row r="837" spans="1:7" s="1" customFormat="1" ht="18" customHeight="1">
      <c r="A837" s="12" t="s">
        <v>195</v>
      </c>
      <c r="B837" s="12" t="s">
        <v>334</v>
      </c>
      <c r="C837" s="12" t="s">
        <v>195</v>
      </c>
      <c r="D837" s="12" t="s">
        <v>265</v>
      </c>
      <c r="E837" s="32">
        <v>571</v>
      </c>
      <c r="F837" s="32">
        <v>2101</v>
      </c>
      <c r="G837" s="32">
        <v>0</v>
      </c>
    </row>
    <row r="838" spans="1:7" s="1" customFormat="1" ht="18" customHeight="1">
      <c r="A838" s="12" t="s">
        <v>195</v>
      </c>
      <c r="B838" s="12" t="s">
        <v>334</v>
      </c>
      <c r="C838" s="12" t="s">
        <v>195</v>
      </c>
      <c r="D838" s="12" t="s">
        <v>309</v>
      </c>
      <c r="E838" s="32">
        <v>60</v>
      </c>
      <c r="F838" s="32">
        <v>305</v>
      </c>
      <c r="G838" s="32">
        <v>0</v>
      </c>
    </row>
    <row r="839" spans="1:7" s="1" customFormat="1" ht="18" customHeight="1">
      <c r="A839" s="12" t="s">
        <v>195</v>
      </c>
      <c r="B839" s="12" t="s">
        <v>265</v>
      </c>
      <c r="C839" s="12" t="s">
        <v>185</v>
      </c>
      <c r="D839" s="12" t="s">
        <v>186</v>
      </c>
      <c r="E839" s="32">
        <v>18</v>
      </c>
      <c r="F839" s="32">
        <v>591</v>
      </c>
      <c r="G839" s="32">
        <v>0</v>
      </c>
    </row>
    <row r="840" spans="1:7" s="1" customFormat="1" ht="18" customHeight="1">
      <c r="A840" s="12" t="s">
        <v>195</v>
      </c>
      <c r="B840" s="12" t="s">
        <v>265</v>
      </c>
      <c r="C840" s="12" t="s">
        <v>185</v>
      </c>
      <c r="D840" s="12" t="s">
        <v>258</v>
      </c>
      <c r="E840" s="32">
        <v>11</v>
      </c>
      <c r="F840" s="32">
        <v>829</v>
      </c>
      <c r="G840" s="32">
        <v>0</v>
      </c>
    </row>
    <row r="841" spans="1:7" s="1" customFormat="1" ht="18" customHeight="1">
      <c r="A841" s="12" t="s">
        <v>195</v>
      </c>
      <c r="B841" s="12" t="s">
        <v>265</v>
      </c>
      <c r="C841" s="12" t="s">
        <v>189</v>
      </c>
      <c r="D841" s="12" t="s">
        <v>190</v>
      </c>
      <c r="E841" s="32">
        <v>94</v>
      </c>
      <c r="F841" s="32">
        <v>0</v>
      </c>
      <c r="G841" s="32">
        <v>0</v>
      </c>
    </row>
    <row r="842" spans="1:7" s="1" customFormat="1" ht="18" customHeight="1">
      <c r="A842" s="12" t="s">
        <v>195</v>
      </c>
      <c r="B842" s="12" t="s">
        <v>265</v>
      </c>
      <c r="C842" s="12" t="s">
        <v>218</v>
      </c>
      <c r="D842" s="12" t="s">
        <v>219</v>
      </c>
      <c r="E842" s="32">
        <v>1566</v>
      </c>
      <c r="F842" s="32">
        <v>0</v>
      </c>
      <c r="G842" s="32">
        <v>0</v>
      </c>
    </row>
    <row r="843" spans="1:7" s="1" customFormat="1" ht="18" customHeight="1">
      <c r="A843" s="12" t="s">
        <v>195</v>
      </c>
      <c r="B843" s="12" t="s">
        <v>265</v>
      </c>
      <c r="C843" s="12" t="s">
        <v>202</v>
      </c>
      <c r="D843" s="12" t="s">
        <v>203</v>
      </c>
      <c r="E843" s="32">
        <v>7438</v>
      </c>
      <c r="F843" s="32">
        <v>0</v>
      </c>
      <c r="G843" s="32">
        <v>0</v>
      </c>
    </row>
    <row r="844" spans="1:7" s="1" customFormat="1" ht="18" customHeight="1">
      <c r="A844" s="12" t="s">
        <v>195</v>
      </c>
      <c r="B844" s="12" t="s">
        <v>265</v>
      </c>
      <c r="C844" s="12" t="s">
        <v>195</v>
      </c>
      <c r="D844" s="12" t="s">
        <v>261</v>
      </c>
      <c r="E844" s="32">
        <v>128</v>
      </c>
      <c r="F844" s="32">
        <v>831</v>
      </c>
      <c r="G844" s="32">
        <v>0</v>
      </c>
    </row>
    <row r="845" spans="1:7" s="1" customFormat="1" ht="18" customHeight="1">
      <c r="A845" s="12" t="s">
        <v>195</v>
      </c>
      <c r="B845" s="12" t="s">
        <v>265</v>
      </c>
      <c r="C845" s="12" t="s">
        <v>195</v>
      </c>
      <c r="D845" s="12" t="s">
        <v>196</v>
      </c>
      <c r="E845" s="32">
        <v>7310</v>
      </c>
      <c r="F845" s="32">
        <v>8600</v>
      </c>
      <c r="G845" s="32">
        <v>0</v>
      </c>
    </row>
    <row r="846" spans="1:7" s="1" customFormat="1" ht="18" customHeight="1">
      <c r="A846" s="12" t="s">
        <v>195</v>
      </c>
      <c r="B846" s="12" t="s">
        <v>265</v>
      </c>
      <c r="C846" s="12" t="s">
        <v>195</v>
      </c>
      <c r="D846" s="12" t="s">
        <v>262</v>
      </c>
      <c r="E846" s="32">
        <v>17</v>
      </c>
      <c r="F846" s="32">
        <v>829</v>
      </c>
      <c r="G846" s="32">
        <v>0</v>
      </c>
    </row>
    <row r="847" spans="1:7" s="1" customFormat="1" ht="18" customHeight="1">
      <c r="A847" s="12" t="s">
        <v>195</v>
      </c>
      <c r="B847" s="12" t="s">
        <v>265</v>
      </c>
      <c r="C847" s="12" t="s">
        <v>195</v>
      </c>
      <c r="D847" s="12" t="s">
        <v>263</v>
      </c>
      <c r="E847" s="32">
        <v>84</v>
      </c>
      <c r="F847" s="32">
        <v>5673</v>
      </c>
      <c r="G847" s="32">
        <v>0</v>
      </c>
    </row>
    <row r="848" spans="1:7" s="1" customFormat="1" ht="18" customHeight="1">
      <c r="A848" s="12" t="s">
        <v>195</v>
      </c>
      <c r="B848" s="12" t="s">
        <v>265</v>
      </c>
      <c r="C848" s="12" t="s">
        <v>195</v>
      </c>
      <c r="D848" s="12" t="s">
        <v>334</v>
      </c>
      <c r="E848" s="32">
        <v>600</v>
      </c>
      <c r="F848" s="32">
        <v>708</v>
      </c>
      <c r="G848" s="32">
        <v>0</v>
      </c>
    </row>
    <row r="849" spans="1:7" s="1" customFormat="1" ht="18" customHeight="1">
      <c r="A849" s="12" t="s">
        <v>195</v>
      </c>
      <c r="B849" s="12" t="s">
        <v>265</v>
      </c>
      <c r="C849" s="12" t="s">
        <v>195</v>
      </c>
      <c r="D849" s="12" t="s">
        <v>221</v>
      </c>
      <c r="E849" s="32">
        <v>38</v>
      </c>
      <c r="F849" s="32">
        <v>831</v>
      </c>
      <c r="G849" s="32">
        <v>0</v>
      </c>
    </row>
    <row r="850" spans="1:7" s="1" customFormat="1" ht="18" customHeight="1">
      <c r="A850" s="12" t="s">
        <v>195</v>
      </c>
      <c r="B850" s="12" t="s">
        <v>265</v>
      </c>
      <c r="C850" s="12" t="s">
        <v>195</v>
      </c>
      <c r="D850" s="12" t="s">
        <v>309</v>
      </c>
      <c r="E850" s="32">
        <v>4</v>
      </c>
      <c r="F850" s="32">
        <v>44</v>
      </c>
      <c r="G850" s="32">
        <v>0</v>
      </c>
    </row>
    <row r="851" spans="1:7" s="1" customFormat="1" ht="18" customHeight="1">
      <c r="A851" s="12" t="s">
        <v>195</v>
      </c>
      <c r="B851" s="12" t="s">
        <v>265</v>
      </c>
      <c r="C851" s="12" t="s">
        <v>195</v>
      </c>
      <c r="D851" s="12" t="s">
        <v>266</v>
      </c>
      <c r="E851" s="32">
        <v>904</v>
      </c>
      <c r="F851" s="32">
        <v>57</v>
      </c>
      <c r="G851" s="32">
        <v>0</v>
      </c>
    </row>
    <row r="852" spans="1:7" s="1" customFormat="1" ht="18" customHeight="1">
      <c r="A852" s="12" t="s">
        <v>195</v>
      </c>
      <c r="B852" s="12" t="s">
        <v>265</v>
      </c>
      <c r="C852" s="12" t="s">
        <v>237</v>
      </c>
      <c r="D852" s="12" t="s">
        <v>238</v>
      </c>
      <c r="E852" s="32">
        <v>81</v>
      </c>
      <c r="F852" s="32">
        <v>0</v>
      </c>
      <c r="G852" s="32">
        <v>0</v>
      </c>
    </row>
    <row r="853" spans="1:7" s="1" customFormat="1" ht="18" customHeight="1">
      <c r="A853" s="12" t="s">
        <v>195</v>
      </c>
      <c r="B853" s="12" t="s">
        <v>265</v>
      </c>
      <c r="C853" s="12" t="s">
        <v>269</v>
      </c>
      <c r="D853" s="12" t="s">
        <v>270</v>
      </c>
      <c r="E853" s="32">
        <v>4275</v>
      </c>
      <c r="F853" s="32">
        <v>517</v>
      </c>
      <c r="G853" s="32">
        <v>0</v>
      </c>
    </row>
    <row r="854" spans="1:7" s="1" customFormat="1" ht="18" customHeight="1">
      <c r="A854" s="12" t="s">
        <v>195</v>
      </c>
      <c r="B854" s="12" t="s">
        <v>300</v>
      </c>
      <c r="C854" s="12" t="s">
        <v>189</v>
      </c>
      <c r="D854" s="12" t="s">
        <v>190</v>
      </c>
      <c r="E854" s="32">
        <v>627</v>
      </c>
      <c r="F854" s="32">
        <v>144</v>
      </c>
      <c r="G854" s="32">
        <v>0</v>
      </c>
    </row>
    <row r="855" spans="1:7" s="1" customFormat="1" ht="18" customHeight="1">
      <c r="A855" s="12" t="s">
        <v>195</v>
      </c>
      <c r="B855" s="12" t="s">
        <v>300</v>
      </c>
      <c r="C855" s="12" t="s">
        <v>200</v>
      </c>
      <c r="D855" s="12" t="s">
        <v>201</v>
      </c>
      <c r="E855" s="32">
        <v>569</v>
      </c>
      <c r="F855" s="32">
        <v>1250</v>
      </c>
      <c r="G855" s="32">
        <v>0</v>
      </c>
    </row>
    <row r="856" spans="1:7" s="1" customFormat="1" ht="18" customHeight="1">
      <c r="A856" s="12" t="s">
        <v>195</v>
      </c>
      <c r="B856" s="12" t="s">
        <v>300</v>
      </c>
      <c r="C856" s="12" t="s">
        <v>200</v>
      </c>
      <c r="D856" s="12" t="s">
        <v>295</v>
      </c>
      <c r="E856" s="32">
        <v>18</v>
      </c>
      <c r="F856" s="32">
        <v>25</v>
      </c>
      <c r="G856" s="32">
        <v>0</v>
      </c>
    </row>
    <row r="857" spans="1:7" s="1" customFormat="1" ht="18" customHeight="1">
      <c r="A857" s="12" t="s">
        <v>195</v>
      </c>
      <c r="B857" s="12" t="s">
        <v>300</v>
      </c>
      <c r="C857" s="12" t="s">
        <v>193</v>
      </c>
      <c r="D857" s="12" t="s">
        <v>298</v>
      </c>
      <c r="E857" s="32">
        <v>8</v>
      </c>
      <c r="F857" s="32">
        <v>26</v>
      </c>
      <c r="G857" s="32">
        <v>0</v>
      </c>
    </row>
    <row r="858" spans="1:7" s="1" customFormat="1" ht="18" customHeight="1">
      <c r="A858" s="12" t="s">
        <v>195</v>
      </c>
      <c r="B858" s="12" t="s">
        <v>300</v>
      </c>
      <c r="C858" s="12" t="s">
        <v>195</v>
      </c>
      <c r="D858" s="12" t="s">
        <v>196</v>
      </c>
      <c r="E858" s="32">
        <v>624</v>
      </c>
      <c r="F858" s="32">
        <v>18951</v>
      </c>
      <c r="G858" s="32">
        <v>0</v>
      </c>
    </row>
    <row r="859" spans="1:7" s="1" customFormat="1" ht="18" customHeight="1">
      <c r="A859" s="12" t="s">
        <v>195</v>
      </c>
      <c r="B859" s="12" t="s">
        <v>300</v>
      </c>
      <c r="C859" s="12" t="s">
        <v>195</v>
      </c>
      <c r="D859" s="12" t="s">
        <v>333</v>
      </c>
      <c r="E859" s="32">
        <v>19</v>
      </c>
      <c r="F859" s="32">
        <v>678</v>
      </c>
      <c r="G859" s="32">
        <v>0</v>
      </c>
    </row>
    <row r="860" spans="1:7" s="1" customFormat="1" ht="18" customHeight="1">
      <c r="A860" s="12" t="s">
        <v>195</v>
      </c>
      <c r="B860" s="12" t="s">
        <v>300</v>
      </c>
      <c r="C860" s="12" t="s">
        <v>195</v>
      </c>
      <c r="D860" s="12" t="s">
        <v>263</v>
      </c>
      <c r="E860" s="32">
        <v>357</v>
      </c>
      <c r="F860" s="32">
        <v>5700</v>
      </c>
      <c r="G860" s="32">
        <v>0</v>
      </c>
    </row>
    <row r="861" spans="1:7" s="1" customFormat="1" ht="18" customHeight="1">
      <c r="A861" s="12" t="s">
        <v>195</v>
      </c>
      <c r="B861" s="12" t="s">
        <v>300</v>
      </c>
      <c r="C861" s="12" t="s">
        <v>195</v>
      </c>
      <c r="D861" s="12" t="s">
        <v>331</v>
      </c>
      <c r="E861" s="32">
        <v>29</v>
      </c>
      <c r="F861" s="32">
        <v>478</v>
      </c>
      <c r="G861" s="32">
        <v>1</v>
      </c>
    </row>
    <row r="862" spans="1:7" s="1" customFormat="1" ht="18" customHeight="1">
      <c r="A862" s="12" t="s">
        <v>195</v>
      </c>
      <c r="B862" s="12" t="s">
        <v>300</v>
      </c>
      <c r="C862" s="12" t="s">
        <v>269</v>
      </c>
      <c r="D862" s="12" t="s">
        <v>303</v>
      </c>
      <c r="E862" s="32">
        <v>256</v>
      </c>
      <c r="F862" s="32">
        <v>137</v>
      </c>
      <c r="G862" s="32">
        <v>0</v>
      </c>
    </row>
    <row r="863" spans="1:7" s="1" customFormat="1" ht="18" customHeight="1">
      <c r="A863" s="12" t="s">
        <v>195</v>
      </c>
      <c r="B863" s="12" t="s">
        <v>331</v>
      </c>
      <c r="C863" s="12" t="s">
        <v>193</v>
      </c>
      <c r="D863" s="12" t="s">
        <v>298</v>
      </c>
      <c r="E863" s="32">
        <v>2</v>
      </c>
      <c r="F863" s="32">
        <v>50</v>
      </c>
      <c r="G863" s="32">
        <v>0</v>
      </c>
    </row>
    <row r="864" spans="1:7" s="1" customFormat="1" ht="18" customHeight="1">
      <c r="A864" s="12" t="s">
        <v>195</v>
      </c>
      <c r="B864" s="12" t="s">
        <v>331</v>
      </c>
      <c r="C864" s="12" t="s">
        <v>193</v>
      </c>
      <c r="D864" s="12" t="s">
        <v>299</v>
      </c>
      <c r="E864" s="32">
        <v>12</v>
      </c>
      <c r="F864" s="32">
        <v>11</v>
      </c>
      <c r="G864" s="32">
        <v>0</v>
      </c>
    </row>
    <row r="865" spans="1:7" s="1" customFormat="1" ht="18" customHeight="1">
      <c r="A865" s="12" t="s">
        <v>195</v>
      </c>
      <c r="B865" s="12" t="s">
        <v>331</v>
      </c>
      <c r="C865" s="12" t="s">
        <v>195</v>
      </c>
      <c r="D865" s="12" t="s">
        <v>196</v>
      </c>
      <c r="E865" s="32">
        <v>78</v>
      </c>
      <c r="F865" s="32">
        <v>5003</v>
      </c>
      <c r="G865" s="32">
        <v>0</v>
      </c>
    </row>
    <row r="866" spans="1:7" s="1" customFormat="1" ht="18" customHeight="1">
      <c r="A866" s="12" t="s">
        <v>195</v>
      </c>
      <c r="B866" s="12" t="s">
        <v>331</v>
      </c>
      <c r="C866" s="12" t="s">
        <v>195</v>
      </c>
      <c r="D866" s="12" t="s">
        <v>333</v>
      </c>
      <c r="E866" s="32">
        <v>194</v>
      </c>
      <c r="F866" s="32">
        <v>447</v>
      </c>
      <c r="G866" s="32">
        <v>0</v>
      </c>
    </row>
    <row r="867" spans="1:7" s="1" customFormat="1" ht="18" customHeight="1">
      <c r="A867" s="12" t="s">
        <v>195</v>
      </c>
      <c r="B867" s="12" t="s">
        <v>331</v>
      </c>
      <c r="C867" s="12" t="s">
        <v>195</v>
      </c>
      <c r="D867" s="12" t="s">
        <v>263</v>
      </c>
      <c r="E867" s="32">
        <v>40</v>
      </c>
      <c r="F867" s="32">
        <v>1535</v>
      </c>
      <c r="G867" s="32">
        <v>0</v>
      </c>
    </row>
    <row r="868" spans="1:7" s="1" customFormat="1" ht="18" customHeight="1">
      <c r="A868" s="12" t="s">
        <v>195</v>
      </c>
      <c r="B868" s="12" t="s">
        <v>331</v>
      </c>
      <c r="C868" s="12" t="s">
        <v>195</v>
      </c>
      <c r="D868" s="12" t="s">
        <v>300</v>
      </c>
      <c r="E868" s="32">
        <v>15</v>
      </c>
      <c r="F868" s="32">
        <v>166</v>
      </c>
      <c r="G868" s="32">
        <v>0</v>
      </c>
    </row>
    <row r="869" spans="1:7" s="1" customFormat="1" ht="18" customHeight="1">
      <c r="A869" s="12" t="s">
        <v>195</v>
      </c>
      <c r="B869" s="12" t="s">
        <v>221</v>
      </c>
      <c r="C869" s="12" t="s">
        <v>185</v>
      </c>
      <c r="D869" s="12" t="s">
        <v>186</v>
      </c>
      <c r="E869" s="32">
        <v>80522</v>
      </c>
      <c r="F869" s="32">
        <v>528198</v>
      </c>
      <c r="G869" s="32">
        <v>1053</v>
      </c>
    </row>
    <row r="870" spans="1:7" s="1" customFormat="1" ht="18" customHeight="1">
      <c r="A870" s="12" t="s">
        <v>195</v>
      </c>
      <c r="B870" s="12" t="s">
        <v>221</v>
      </c>
      <c r="C870" s="12" t="s">
        <v>185</v>
      </c>
      <c r="D870" s="12" t="s">
        <v>258</v>
      </c>
      <c r="E870" s="32">
        <v>1230</v>
      </c>
      <c r="F870" s="32">
        <v>307</v>
      </c>
      <c r="G870" s="32">
        <v>0</v>
      </c>
    </row>
    <row r="871" spans="1:7" s="1" customFormat="1" ht="18" customHeight="1">
      <c r="A871" s="12" t="s">
        <v>195</v>
      </c>
      <c r="B871" s="12" t="s">
        <v>221</v>
      </c>
      <c r="C871" s="12" t="s">
        <v>259</v>
      </c>
      <c r="D871" s="12" t="s">
        <v>260</v>
      </c>
      <c r="E871" s="32">
        <v>381</v>
      </c>
      <c r="F871" s="32">
        <v>0</v>
      </c>
      <c r="G871" s="32">
        <v>0</v>
      </c>
    </row>
    <row r="872" spans="1:7" s="1" customFormat="1" ht="18" customHeight="1">
      <c r="A872" s="12" t="s">
        <v>195</v>
      </c>
      <c r="B872" s="12" t="s">
        <v>221</v>
      </c>
      <c r="C872" s="12" t="s">
        <v>211</v>
      </c>
      <c r="D872" s="12" t="s">
        <v>214</v>
      </c>
      <c r="E872" s="32">
        <v>251</v>
      </c>
      <c r="F872" s="32">
        <v>34851</v>
      </c>
      <c r="G872" s="32">
        <v>598</v>
      </c>
    </row>
    <row r="873" spans="1:7" s="1" customFormat="1" ht="18" customHeight="1">
      <c r="A873" s="12" t="s">
        <v>195</v>
      </c>
      <c r="B873" s="12" t="s">
        <v>221</v>
      </c>
      <c r="C873" s="12" t="s">
        <v>187</v>
      </c>
      <c r="D873" s="12" t="s">
        <v>188</v>
      </c>
      <c r="E873" s="32">
        <v>3428</v>
      </c>
      <c r="F873" s="32">
        <v>101626</v>
      </c>
      <c r="G873" s="32">
        <v>2340</v>
      </c>
    </row>
    <row r="874" spans="1:7" s="1" customFormat="1" ht="18" customHeight="1">
      <c r="A874" s="12" t="s">
        <v>195</v>
      </c>
      <c r="B874" s="12" t="s">
        <v>221</v>
      </c>
      <c r="C874" s="12" t="s">
        <v>218</v>
      </c>
      <c r="D874" s="12" t="s">
        <v>219</v>
      </c>
      <c r="E874" s="32">
        <v>2050</v>
      </c>
      <c r="F874" s="32">
        <v>102788</v>
      </c>
      <c r="G874" s="32">
        <v>1953</v>
      </c>
    </row>
    <row r="875" spans="1:7" s="1" customFormat="1" ht="18" customHeight="1">
      <c r="A875" s="12" t="s">
        <v>195</v>
      </c>
      <c r="B875" s="12" t="s">
        <v>221</v>
      </c>
      <c r="C875" s="12" t="s">
        <v>195</v>
      </c>
      <c r="D875" s="12" t="s">
        <v>271</v>
      </c>
      <c r="E875" s="32">
        <v>1135</v>
      </c>
      <c r="F875" s="32">
        <v>33</v>
      </c>
      <c r="G875" s="32">
        <v>0</v>
      </c>
    </row>
    <row r="876" spans="1:7" s="1" customFormat="1" ht="18" customHeight="1">
      <c r="A876" s="12" t="s">
        <v>195</v>
      </c>
      <c r="B876" s="12" t="s">
        <v>221</v>
      </c>
      <c r="C876" s="12" t="s">
        <v>195</v>
      </c>
      <c r="D876" s="12" t="s">
        <v>261</v>
      </c>
      <c r="E876" s="32">
        <v>8414</v>
      </c>
      <c r="F876" s="32">
        <v>1372</v>
      </c>
      <c r="G876" s="32">
        <v>0</v>
      </c>
    </row>
    <row r="877" spans="1:7" s="1" customFormat="1" ht="18" customHeight="1">
      <c r="A877" s="12" t="s">
        <v>195</v>
      </c>
      <c r="B877" s="12" t="s">
        <v>221</v>
      </c>
      <c r="C877" s="12" t="s">
        <v>195</v>
      </c>
      <c r="D877" s="12" t="s">
        <v>196</v>
      </c>
      <c r="E877" s="32">
        <v>99527</v>
      </c>
      <c r="F877" s="32">
        <v>596197</v>
      </c>
      <c r="G877" s="32">
        <v>10457</v>
      </c>
    </row>
    <row r="878" spans="1:7" s="1" customFormat="1" ht="18" customHeight="1">
      <c r="A878" s="12" t="s">
        <v>195</v>
      </c>
      <c r="B878" s="12" t="s">
        <v>221</v>
      </c>
      <c r="C878" s="12" t="s">
        <v>195</v>
      </c>
      <c r="D878" s="12" t="s">
        <v>262</v>
      </c>
      <c r="E878" s="32">
        <v>8847</v>
      </c>
      <c r="F878" s="32">
        <v>606</v>
      </c>
      <c r="G878" s="32">
        <v>0</v>
      </c>
    </row>
    <row r="879" spans="1:7" s="1" customFormat="1" ht="18" customHeight="1">
      <c r="A879" s="12" t="s">
        <v>195</v>
      </c>
      <c r="B879" s="12" t="s">
        <v>221</v>
      </c>
      <c r="C879" s="12" t="s">
        <v>195</v>
      </c>
      <c r="D879" s="12" t="s">
        <v>264</v>
      </c>
      <c r="E879" s="32">
        <v>4936</v>
      </c>
      <c r="F879" s="32">
        <v>4232</v>
      </c>
      <c r="G879" s="32">
        <v>0</v>
      </c>
    </row>
    <row r="880" spans="1:7" s="1" customFormat="1" ht="18" customHeight="1">
      <c r="A880" s="12" t="s">
        <v>195</v>
      </c>
      <c r="B880" s="12" t="s">
        <v>221</v>
      </c>
      <c r="C880" s="12" t="s">
        <v>195</v>
      </c>
      <c r="D880" s="12" t="s">
        <v>265</v>
      </c>
      <c r="E880" s="32">
        <v>87</v>
      </c>
      <c r="F880" s="32">
        <v>592</v>
      </c>
      <c r="G880" s="32">
        <v>0</v>
      </c>
    </row>
    <row r="881" spans="1:7" s="1" customFormat="1" ht="18" customHeight="1">
      <c r="A881" s="12" t="s">
        <v>195</v>
      </c>
      <c r="B881" s="12" t="s">
        <v>221</v>
      </c>
      <c r="C881" s="12" t="s">
        <v>195</v>
      </c>
      <c r="D881" s="12" t="s">
        <v>266</v>
      </c>
      <c r="E881" s="32">
        <v>95</v>
      </c>
      <c r="F881" s="32">
        <v>593</v>
      </c>
      <c r="G881" s="32">
        <v>0</v>
      </c>
    </row>
    <row r="882" spans="1:7" s="1" customFormat="1" ht="18" customHeight="1">
      <c r="A882" s="12" t="s">
        <v>195</v>
      </c>
      <c r="B882" s="12" t="s">
        <v>221</v>
      </c>
      <c r="C882" s="12" t="s">
        <v>222</v>
      </c>
      <c r="D882" s="12" t="s">
        <v>225</v>
      </c>
      <c r="E882" s="32">
        <v>1257</v>
      </c>
      <c r="F882" s="32">
        <v>75745</v>
      </c>
      <c r="G882" s="32">
        <v>1522</v>
      </c>
    </row>
    <row r="883" spans="1:7" s="1" customFormat="1" ht="18" customHeight="1">
      <c r="A883" s="12" t="s">
        <v>195</v>
      </c>
      <c r="B883" s="12" t="s">
        <v>221</v>
      </c>
      <c r="C883" s="12" t="s">
        <v>204</v>
      </c>
      <c r="D883" s="12" t="s">
        <v>205</v>
      </c>
      <c r="E883" s="32">
        <v>21</v>
      </c>
      <c r="F883" s="32">
        <v>0</v>
      </c>
      <c r="G883" s="32">
        <v>0</v>
      </c>
    </row>
    <row r="884" spans="1:7" s="1" customFormat="1" ht="18" customHeight="1">
      <c r="A884" s="12" t="s">
        <v>195</v>
      </c>
      <c r="B884" s="12" t="s">
        <v>221</v>
      </c>
      <c r="C884" s="12" t="s">
        <v>237</v>
      </c>
      <c r="D884" s="12" t="s">
        <v>238</v>
      </c>
      <c r="E884" s="32">
        <v>76</v>
      </c>
      <c r="F884" s="32">
        <v>492</v>
      </c>
      <c r="G884" s="32">
        <v>0</v>
      </c>
    </row>
    <row r="885" spans="1:7" s="1" customFormat="1" ht="18" customHeight="1">
      <c r="A885" s="12" t="s">
        <v>195</v>
      </c>
      <c r="B885" s="12" t="s">
        <v>221</v>
      </c>
      <c r="C885" s="12" t="s">
        <v>269</v>
      </c>
      <c r="D885" s="12" t="s">
        <v>270</v>
      </c>
      <c r="E885" s="32">
        <v>17</v>
      </c>
      <c r="F885" s="32">
        <v>588</v>
      </c>
      <c r="G885" s="32">
        <v>0</v>
      </c>
    </row>
    <row r="886" spans="1:7" s="1" customFormat="1" ht="18" customHeight="1">
      <c r="A886" s="12" t="s">
        <v>195</v>
      </c>
      <c r="B886" s="12" t="s">
        <v>309</v>
      </c>
      <c r="C886" s="12" t="s">
        <v>195</v>
      </c>
      <c r="D886" s="12" t="s">
        <v>196</v>
      </c>
      <c r="E886" s="32">
        <v>81</v>
      </c>
      <c r="F886" s="32">
        <v>6269</v>
      </c>
      <c r="G886" s="32">
        <v>0</v>
      </c>
    </row>
    <row r="887" spans="1:7" s="1" customFormat="1" ht="18" customHeight="1">
      <c r="A887" s="12" t="s">
        <v>195</v>
      </c>
      <c r="B887" s="12" t="s">
        <v>309</v>
      </c>
      <c r="C887" s="12" t="s">
        <v>195</v>
      </c>
      <c r="D887" s="12" t="s">
        <v>263</v>
      </c>
      <c r="E887" s="32">
        <v>312</v>
      </c>
      <c r="F887" s="32">
        <v>3216</v>
      </c>
      <c r="G887" s="32">
        <v>0</v>
      </c>
    </row>
    <row r="888" spans="1:7" s="1" customFormat="1" ht="18" customHeight="1">
      <c r="A888" s="12" t="s">
        <v>195</v>
      </c>
      <c r="B888" s="12" t="s">
        <v>309</v>
      </c>
      <c r="C888" s="12" t="s">
        <v>195</v>
      </c>
      <c r="D888" s="12" t="s">
        <v>334</v>
      </c>
      <c r="E888" s="32">
        <v>68</v>
      </c>
      <c r="F888" s="32">
        <v>190</v>
      </c>
      <c r="G888" s="32">
        <v>0</v>
      </c>
    </row>
    <row r="889" spans="1:7" s="1" customFormat="1" ht="18" customHeight="1">
      <c r="A889" s="12" t="s">
        <v>195</v>
      </c>
      <c r="B889" s="12" t="s">
        <v>309</v>
      </c>
      <c r="C889" s="12" t="s">
        <v>195</v>
      </c>
      <c r="D889" s="12" t="s">
        <v>265</v>
      </c>
      <c r="E889" s="32">
        <v>4</v>
      </c>
      <c r="F889" s="32">
        <v>708</v>
      </c>
      <c r="G889" s="32">
        <v>0</v>
      </c>
    </row>
    <row r="890" spans="1:7" s="1" customFormat="1" ht="18" customHeight="1">
      <c r="A890" s="12" t="s">
        <v>195</v>
      </c>
      <c r="B890" s="12" t="s">
        <v>309</v>
      </c>
      <c r="C890" s="12" t="s">
        <v>269</v>
      </c>
      <c r="D890" s="12" t="s">
        <v>303</v>
      </c>
      <c r="E890" s="32">
        <v>7</v>
      </c>
      <c r="F890" s="32">
        <v>0</v>
      </c>
      <c r="G890" s="32">
        <v>0</v>
      </c>
    </row>
    <row r="891" spans="1:7" s="1" customFormat="1" ht="18" customHeight="1">
      <c r="A891" s="12" t="s">
        <v>195</v>
      </c>
      <c r="B891" s="12" t="s">
        <v>266</v>
      </c>
      <c r="C891" s="12" t="s">
        <v>185</v>
      </c>
      <c r="D891" s="12" t="s">
        <v>186</v>
      </c>
      <c r="E891" s="32">
        <v>13</v>
      </c>
      <c r="F891" s="32">
        <v>0</v>
      </c>
      <c r="G891" s="32">
        <v>0</v>
      </c>
    </row>
    <row r="892" spans="1:7" s="1" customFormat="1" ht="18" customHeight="1">
      <c r="A892" s="12" t="s">
        <v>195</v>
      </c>
      <c r="B892" s="12" t="s">
        <v>266</v>
      </c>
      <c r="C892" s="12" t="s">
        <v>185</v>
      </c>
      <c r="D892" s="12" t="s">
        <v>258</v>
      </c>
      <c r="E892" s="32">
        <v>4</v>
      </c>
      <c r="F892" s="32">
        <v>0</v>
      </c>
      <c r="G892" s="32">
        <v>0</v>
      </c>
    </row>
    <row r="893" spans="1:7" s="1" customFormat="1" ht="18" customHeight="1">
      <c r="A893" s="12" t="s">
        <v>195</v>
      </c>
      <c r="B893" s="12" t="s">
        <v>266</v>
      </c>
      <c r="C893" s="12" t="s">
        <v>189</v>
      </c>
      <c r="D893" s="12" t="s">
        <v>190</v>
      </c>
      <c r="E893" s="32">
        <v>7</v>
      </c>
      <c r="F893" s="32">
        <v>0</v>
      </c>
      <c r="G893" s="32">
        <v>0</v>
      </c>
    </row>
    <row r="894" spans="1:7" s="1" customFormat="1" ht="18" customHeight="1">
      <c r="A894" s="12" t="s">
        <v>195</v>
      </c>
      <c r="B894" s="12" t="s">
        <v>266</v>
      </c>
      <c r="C894" s="12" t="s">
        <v>195</v>
      </c>
      <c r="D894" s="12" t="s">
        <v>261</v>
      </c>
      <c r="E894" s="32">
        <v>67</v>
      </c>
      <c r="F894" s="32">
        <v>0</v>
      </c>
      <c r="G894" s="32">
        <v>0</v>
      </c>
    </row>
    <row r="895" spans="1:7" s="1" customFormat="1" ht="18" customHeight="1">
      <c r="A895" s="12" t="s">
        <v>195</v>
      </c>
      <c r="B895" s="12" t="s">
        <v>266</v>
      </c>
      <c r="C895" s="12" t="s">
        <v>195</v>
      </c>
      <c r="D895" s="12" t="s">
        <v>196</v>
      </c>
      <c r="E895" s="32">
        <v>4925</v>
      </c>
      <c r="F895" s="32">
        <v>1052</v>
      </c>
      <c r="G895" s="32">
        <v>0</v>
      </c>
    </row>
    <row r="896" spans="1:7" s="1" customFormat="1" ht="18" customHeight="1">
      <c r="A896" s="12" t="s">
        <v>195</v>
      </c>
      <c r="B896" s="12" t="s">
        <v>266</v>
      </c>
      <c r="C896" s="12" t="s">
        <v>195</v>
      </c>
      <c r="D896" s="12" t="s">
        <v>262</v>
      </c>
      <c r="E896" s="32">
        <v>20</v>
      </c>
      <c r="F896" s="32">
        <v>0</v>
      </c>
      <c r="G896" s="32">
        <v>0</v>
      </c>
    </row>
    <row r="897" spans="1:7" s="1" customFormat="1" ht="18" customHeight="1">
      <c r="A897" s="12" t="s">
        <v>195</v>
      </c>
      <c r="B897" s="12" t="s">
        <v>266</v>
      </c>
      <c r="C897" s="12" t="s">
        <v>195</v>
      </c>
      <c r="D897" s="12" t="s">
        <v>263</v>
      </c>
      <c r="E897" s="32">
        <v>0</v>
      </c>
      <c r="F897" s="32">
        <v>4</v>
      </c>
      <c r="G897" s="32">
        <v>0</v>
      </c>
    </row>
    <row r="898" spans="1:7" s="1" customFormat="1" ht="18" customHeight="1">
      <c r="A898" s="12" t="s">
        <v>195</v>
      </c>
      <c r="B898" s="12" t="s">
        <v>266</v>
      </c>
      <c r="C898" s="12" t="s">
        <v>195</v>
      </c>
      <c r="D898" s="12" t="s">
        <v>265</v>
      </c>
      <c r="E898" s="32">
        <v>2527</v>
      </c>
      <c r="F898" s="32">
        <v>208</v>
      </c>
      <c r="G898" s="32">
        <v>0</v>
      </c>
    </row>
    <row r="899" spans="1:7" s="1" customFormat="1" ht="18" customHeight="1">
      <c r="A899" s="12" t="s">
        <v>195</v>
      </c>
      <c r="B899" s="12" t="s">
        <v>266</v>
      </c>
      <c r="C899" s="12" t="s">
        <v>195</v>
      </c>
      <c r="D899" s="12" t="s">
        <v>221</v>
      </c>
      <c r="E899" s="32">
        <v>104</v>
      </c>
      <c r="F899" s="32">
        <v>0</v>
      </c>
      <c r="G899" s="32">
        <v>0</v>
      </c>
    </row>
    <row r="900" spans="1:7" s="1" customFormat="1" ht="18" customHeight="1">
      <c r="A900" s="12" t="s">
        <v>195</v>
      </c>
      <c r="B900" s="12" t="s">
        <v>266</v>
      </c>
      <c r="C900" s="12" t="s">
        <v>269</v>
      </c>
      <c r="D900" s="12" t="s">
        <v>270</v>
      </c>
      <c r="E900" s="32">
        <v>983</v>
      </c>
      <c r="F900" s="32">
        <v>267</v>
      </c>
      <c r="G900" s="32">
        <v>0</v>
      </c>
    </row>
    <row r="901" spans="1:7" s="1" customFormat="1" ht="18" customHeight="1">
      <c r="A901" s="12" t="s">
        <v>288</v>
      </c>
      <c r="B901" s="12" t="s">
        <v>301</v>
      </c>
      <c r="C901" s="12" t="s">
        <v>222</v>
      </c>
      <c r="D901" s="12" t="s">
        <v>225</v>
      </c>
      <c r="E901" s="32">
        <v>46783</v>
      </c>
      <c r="F901" s="32">
        <v>161469</v>
      </c>
      <c r="G901" s="32">
        <v>114</v>
      </c>
    </row>
    <row r="902" spans="1:7" s="1" customFormat="1" ht="18" customHeight="1">
      <c r="A902" s="12" t="s">
        <v>288</v>
      </c>
      <c r="B902" s="12" t="s">
        <v>301</v>
      </c>
      <c r="C902" s="12" t="s">
        <v>204</v>
      </c>
      <c r="D902" s="12" t="s">
        <v>205</v>
      </c>
      <c r="E902" s="32">
        <v>7939</v>
      </c>
      <c r="F902" s="32">
        <v>80596</v>
      </c>
      <c r="G902" s="32">
        <v>0</v>
      </c>
    </row>
    <row r="903" spans="1:7" s="1" customFormat="1" ht="18" customHeight="1">
      <c r="A903" s="12" t="s">
        <v>288</v>
      </c>
      <c r="B903" s="12" t="s">
        <v>289</v>
      </c>
      <c r="C903" s="12" t="s">
        <v>211</v>
      </c>
      <c r="D903" s="12" t="s">
        <v>213</v>
      </c>
      <c r="E903" s="32">
        <v>184</v>
      </c>
      <c r="F903" s="32">
        <v>0</v>
      </c>
      <c r="G903" s="32">
        <v>0</v>
      </c>
    </row>
    <row r="904" spans="1:7" s="1" customFormat="1" ht="18" customHeight="1">
      <c r="A904" s="12" t="s">
        <v>288</v>
      </c>
      <c r="B904" s="12" t="s">
        <v>289</v>
      </c>
      <c r="C904" s="12" t="s">
        <v>211</v>
      </c>
      <c r="D904" s="12" t="s">
        <v>214</v>
      </c>
      <c r="E904" s="32">
        <v>50182</v>
      </c>
      <c r="F904" s="32">
        <v>64223</v>
      </c>
      <c r="G904" s="32">
        <v>0</v>
      </c>
    </row>
    <row r="905" spans="1:7" s="1" customFormat="1" ht="18" customHeight="1">
      <c r="A905" s="12" t="s">
        <v>288</v>
      </c>
      <c r="B905" s="12" t="s">
        <v>289</v>
      </c>
      <c r="C905" s="12" t="s">
        <v>189</v>
      </c>
      <c r="D905" s="12" t="s">
        <v>190</v>
      </c>
      <c r="E905" s="32">
        <v>52355</v>
      </c>
      <c r="F905" s="32">
        <v>72665</v>
      </c>
      <c r="G905" s="32">
        <v>0</v>
      </c>
    </row>
    <row r="906" spans="1:7" s="1" customFormat="1" ht="18" customHeight="1">
      <c r="A906" s="12" t="s">
        <v>288</v>
      </c>
      <c r="B906" s="12" t="s">
        <v>289</v>
      </c>
      <c r="C906" s="12" t="s">
        <v>202</v>
      </c>
      <c r="D906" s="12" t="s">
        <v>203</v>
      </c>
      <c r="E906" s="32">
        <v>9482</v>
      </c>
      <c r="F906" s="32">
        <v>55314</v>
      </c>
      <c r="G906" s="32">
        <v>0</v>
      </c>
    </row>
    <row r="907" spans="1:7" s="1" customFormat="1" ht="18" customHeight="1">
      <c r="A907" s="12" t="s">
        <v>288</v>
      </c>
      <c r="B907" s="12" t="s">
        <v>289</v>
      </c>
      <c r="C907" s="12" t="s">
        <v>222</v>
      </c>
      <c r="D907" s="12" t="s">
        <v>225</v>
      </c>
      <c r="E907" s="32">
        <v>83390</v>
      </c>
      <c r="F907" s="32">
        <v>160421</v>
      </c>
      <c r="G907" s="32">
        <v>0</v>
      </c>
    </row>
    <row r="908" spans="1:7" s="1" customFormat="1" ht="18" customHeight="1">
      <c r="A908" s="12" t="s">
        <v>288</v>
      </c>
      <c r="B908" s="12" t="s">
        <v>289</v>
      </c>
      <c r="C908" s="12" t="s">
        <v>204</v>
      </c>
      <c r="D908" s="12" t="s">
        <v>205</v>
      </c>
      <c r="E908" s="32">
        <v>125505</v>
      </c>
      <c r="F908" s="32">
        <v>186954</v>
      </c>
      <c r="G908" s="32">
        <v>5</v>
      </c>
    </row>
    <row r="909" spans="1:7" s="1" customFormat="1" ht="18" customHeight="1">
      <c r="A909" s="12" t="s">
        <v>288</v>
      </c>
      <c r="B909" s="12" t="s">
        <v>289</v>
      </c>
      <c r="C909" s="12" t="s">
        <v>231</v>
      </c>
      <c r="D909" s="12" t="s">
        <v>232</v>
      </c>
      <c r="E909" s="32">
        <v>1118</v>
      </c>
      <c r="F909" s="32">
        <v>0</v>
      </c>
      <c r="G909" s="32">
        <v>0</v>
      </c>
    </row>
    <row r="910" spans="1:7" s="1" customFormat="1" ht="18" customHeight="1">
      <c r="A910" s="12" t="s">
        <v>288</v>
      </c>
      <c r="B910" s="12" t="s">
        <v>289</v>
      </c>
      <c r="C910" s="12" t="s">
        <v>206</v>
      </c>
      <c r="D910" s="12" t="s">
        <v>207</v>
      </c>
      <c r="E910" s="32">
        <v>2818</v>
      </c>
      <c r="F910" s="32">
        <v>43622</v>
      </c>
      <c r="G910" s="32">
        <v>0</v>
      </c>
    </row>
    <row r="911" spans="1:7" s="1" customFormat="1" ht="18" customHeight="1">
      <c r="A911" s="12" t="s">
        <v>288</v>
      </c>
      <c r="B911" s="12" t="s">
        <v>289</v>
      </c>
      <c r="C911" s="12" t="s">
        <v>206</v>
      </c>
      <c r="D911" s="12" t="s">
        <v>239</v>
      </c>
      <c r="E911" s="32">
        <v>168</v>
      </c>
      <c r="F911" s="32">
        <v>0</v>
      </c>
      <c r="G911" s="32">
        <v>0</v>
      </c>
    </row>
    <row r="912" spans="1:7" s="1" customFormat="1" ht="18" customHeight="1">
      <c r="A912" s="12" t="s">
        <v>288</v>
      </c>
      <c r="B912" s="12" t="s">
        <v>289</v>
      </c>
      <c r="C912" s="12" t="s">
        <v>206</v>
      </c>
      <c r="D912" s="12" t="s">
        <v>241</v>
      </c>
      <c r="E912" s="32">
        <v>3261</v>
      </c>
      <c r="F912" s="32">
        <v>2200</v>
      </c>
      <c r="G912" s="32">
        <v>0</v>
      </c>
    </row>
    <row r="913" spans="1:7" s="1" customFormat="1" ht="18" customHeight="1">
      <c r="A913" s="12" t="s">
        <v>288</v>
      </c>
      <c r="B913" s="12" t="s">
        <v>289</v>
      </c>
      <c r="C913" s="12" t="s">
        <v>206</v>
      </c>
      <c r="D913" s="12" t="s">
        <v>208</v>
      </c>
      <c r="E913" s="32">
        <v>133666</v>
      </c>
      <c r="F913" s="32">
        <v>324146</v>
      </c>
      <c r="G913" s="32">
        <v>155</v>
      </c>
    </row>
    <row r="914" spans="1:7" s="1" customFormat="1" ht="18" customHeight="1">
      <c r="A914" s="12" t="s">
        <v>222</v>
      </c>
      <c r="B914" s="12" t="s">
        <v>223</v>
      </c>
      <c r="C914" s="12" t="s">
        <v>222</v>
      </c>
      <c r="D914" s="12" t="s">
        <v>225</v>
      </c>
      <c r="E914" s="32">
        <v>345</v>
      </c>
      <c r="F914" s="32">
        <v>0</v>
      </c>
      <c r="G914" s="32">
        <v>0</v>
      </c>
    </row>
    <row r="915" spans="1:7" s="1" customFormat="1" ht="18" customHeight="1">
      <c r="A915" s="12" t="s">
        <v>222</v>
      </c>
      <c r="B915" s="12" t="s">
        <v>224</v>
      </c>
      <c r="C915" s="12" t="s">
        <v>209</v>
      </c>
      <c r="D915" s="12" t="s">
        <v>210</v>
      </c>
      <c r="E915" s="32">
        <v>130</v>
      </c>
      <c r="F915" s="32">
        <v>0</v>
      </c>
      <c r="G915" s="32">
        <v>0</v>
      </c>
    </row>
    <row r="916" spans="1:7" s="1" customFormat="1" ht="18" customHeight="1">
      <c r="A916" s="12" t="s">
        <v>222</v>
      </c>
      <c r="B916" s="12" t="s">
        <v>224</v>
      </c>
      <c r="C916" s="12" t="s">
        <v>211</v>
      </c>
      <c r="D916" s="12" t="s">
        <v>214</v>
      </c>
      <c r="E916" s="32">
        <v>44</v>
      </c>
      <c r="F916" s="32">
        <v>55</v>
      </c>
      <c r="G916" s="32">
        <v>0</v>
      </c>
    </row>
    <row r="917" spans="1:7" s="1" customFormat="1" ht="18" customHeight="1">
      <c r="A917" s="12" t="s">
        <v>222</v>
      </c>
      <c r="B917" s="12" t="s">
        <v>224</v>
      </c>
      <c r="C917" s="12" t="s">
        <v>202</v>
      </c>
      <c r="D917" s="12" t="s">
        <v>203</v>
      </c>
      <c r="E917" s="32">
        <v>448</v>
      </c>
      <c r="F917" s="32">
        <v>1</v>
      </c>
      <c r="G917" s="32">
        <v>0</v>
      </c>
    </row>
    <row r="918" spans="1:7" s="1" customFormat="1" ht="18" customHeight="1">
      <c r="A918" s="12" t="s">
        <v>222</v>
      </c>
      <c r="B918" s="12" t="s">
        <v>224</v>
      </c>
      <c r="C918" s="12" t="s">
        <v>222</v>
      </c>
      <c r="D918" s="12" t="s">
        <v>225</v>
      </c>
      <c r="E918" s="32">
        <v>58324</v>
      </c>
      <c r="F918" s="32">
        <v>11793</v>
      </c>
      <c r="G918" s="32">
        <v>3794</v>
      </c>
    </row>
    <row r="919" spans="1:7" s="1" customFormat="1" ht="18" customHeight="1">
      <c r="A919" s="12" t="s">
        <v>222</v>
      </c>
      <c r="B919" s="12" t="s">
        <v>224</v>
      </c>
      <c r="C919" s="12" t="s">
        <v>204</v>
      </c>
      <c r="D919" s="12" t="s">
        <v>205</v>
      </c>
      <c r="E919" s="32">
        <v>13</v>
      </c>
      <c r="F919" s="32">
        <v>0</v>
      </c>
      <c r="G919" s="32">
        <v>0</v>
      </c>
    </row>
    <row r="920" spans="1:7" s="1" customFormat="1" ht="18" customHeight="1">
      <c r="A920" s="12" t="s">
        <v>222</v>
      </c>
      <c r="B920" s="12" t="s">
        <v>224</v>
      </c>
      <c r="C920" s="12" t="s">
        <v>204</v>
      </c>
      <c r="D920" s="12" t="s">
        <v>230</v>
      </c>
      <c r="E920" s="32">
        <v>180</v>
      </c>
      <c r="F920" s="32">
        <v>0</v>
      </c>
      <c r="G920" s="32">
        <v>0</v>
      </c>
    </row>
    <row r="921" spans="1:7" s="1" customFormat="1" ht="18" customHeight="1">
      <c r="A921" s="12" t="s">
        <v>222</v>
      </c>
      <c r="B921" s="12" t="s">
        <v>224</v>
      </c>
      <c r="C921" s="12" t="s">
        <v>231</v>
      </c>
      <c r="D921" s="12" t="s">
        <v>232</v>
      </c>
      <c r="E921" s="32">
        <v>18215</v>
      </c>
      <c r="F921" s="32">
        <v>2302</v>
      </c>
      <c r="G921" s="32">
        <v>0</v>
      </c>
    </row>
    <row r="922" spans="1:7" s="1" customFormat="1" ht="18" customHeight="1">
      <c r="A922" s="12" t="s">
        <v>222</v>
      </c>
      <c r="B922" s="12" t="s">
        <v>224</v>
      </c>
      <c r="C922" s="12" t="s">
        <v>237</v>
      </c>
      <c r="D922" s="12" t="s">
        <v>238</v>
      </c>
      <c r="E922" s="32">
        <v>50</v>
      </c>
      <c r="F922" s="32">
        <v>55</v>
      </c>
      <c r="G922" s="32">
        <v>0</v>
      </c>
    </row>
    <row r="923" spans="1:7" s="1" customFormat="1" ht="18" customHeight="1">
      <c r="A923" s="12" t="s">
        <v>222</v>
      </c>
      <c r="B923" s="12" t="s">
        <v>224</v>
      </c>
      <c r="C923" s="12" t="s">
        <v>206</v>
      </c>
      <c r="D923" s="12" t="s">
        <v>208</v>
      </c>
      <c r="E923" s="32">
        <v>5754</v>
      </c>
      <c r="F923" s="32">
        <v>4214</v>
      </c>
      <c r="G923" s="32">
        <v>3718</v>
      </c>
    </row>
    <row r="924" spans="1:7" s="1" customFormat="1" ht="18" customHeight="1">
      <c r="A924" s="12" t="s">
        <v>222</v>
      </c>
      <c r="B924" s="12" t="s">
        <v>290</v>
      </c>
      <c r="C924" s="12" t="s">
        <v>211</v>
      </c>
      <c r="D924" s="12" t="s">
        <v>214</v>
      </c>
      <c r="E924" s="32">
        <v>24364</v>
      </c>
      <c r="F924" s="32">
        <v>30969</v>
      </c>
      <c r="G924" s="32">
        <v>0</v>
      </c>
    </row>
    <row r="925" spans="1:7" s="1" customFormat="1" ht="18" customHeight="1">
      <c r="A925" s="12" t="s">
        <v>222</v>
      </c>
      <c r="B925" s="12" t="s">
        <v>290</v>
      </c>
      <c r="C925" s="12" t="s">
        <v>189</v>
      </c>
      <c r="D925" s="12" t="s">
        <v>190</v>
      </c>
      <c r="E925" s="32">
        <v>1063</v>
      </c>
      <c r="F925" s="32">
        <v>1852</v>
      </c>
      <c r="G925" s="32">
        <v>0</v>
      </c>
    </row>
    <row r="926" spans="1:7" s="1" customFormat="1" ht="18" customHeight="1">
      <c r="A926" s="12" t="s">
        <v>222</v>
      </c>
      <c r="B926" s="12" t="s">
        <v>290</v>
      </c>
      <c r="C926" s="12" t="s">
        <v>222</v>
      </c>
      <c r="D926" s="12" t="s">
        <v>225</v>
      </c>
      <c r="E926" s="32">
        <v>84134</v>
      </c>
      <c r="F926" s="32">
        <v>133624</v>
      </c>
      <c r="G926" s="32">
        <v>0</v>
      </c>
    </row>
    <row r="927" spans="1:7" s="1" customFormat="1" ht="18" customHeight="1">
      <c r="A927" s="12" t="s">
        <v>222</v>
      </c>
      <c r="B927" s="12" t="s">
        <v>290</v>
      </c>
      <c r="C927" s="12" t="s">
        <v>204</v>
      </c>
      <c r="D927" s="12" t="s">
        <v>205</v>
      </c>
      <c r="E927" s="32">
        <v>367</v>
      </c>
      <c r="F927" s="32">
        <v>8831</v>
      </c>
      <c r="G927" s="32">
        <v>241</v>
      </c>
    </row>
    <row r="928" spans="1:7" s="1" customFormat="1" ht="18" customHeight="1">
      <c r="A928" s="12" t="s">
        <v>222</v>
      </c>
      <c r="B928" s="12" t="s">
        <v>290</v>
      </c>
      <c r="C928" s="12" t="s">
        <v>206</v>
      </c>
      <c r="D928" s="12" t="s">
        <v>207</v>
      </c>
      <c r="E928" s="32">
        <v>1</v>
      </c>
      <c r="F928" s="32">
        <v>0</v>
      </c>
      <c r="G928" s="32">
        <v>0</v>
      </c>
    </row>
    <row r="929" spans="1:7" s="1" customFormat="1" ht="18" customHeight="1">
      <c r="A929" s="12" t="s">
        <v>222</v>
      </c>
      <c r="B929" s="12" t="s">
        <v>290</v>
      </c>
      <c r="C929" s="12" t="s">
        <v>206</v>
      </c>
      <c r="D929" s="12" t="s">
        <v>208</v>
      </c>
      <c r="E929" s="32">
        <v>13774</v>
      </c>
      <c r="F929" s="32">
        <v>62479</v>
      </c>
      <c r="G929" s="32">
        <v>0</v>
      </c>
    </row>
    <row r="930" spans="1:7" s="1" customFormat="1" ht="18" customHeight="1">
      <c r="A930" s="12" t="s">
        <v>222</v>
      </c>
      <c r="B930" s="12" t="s">
        <v>225</v>
      </c>
      <c r="C930" s="12" t="s">
        <v>182</v>
      </c>
      <c r="D930" s="12" t="s">
        <v>184</v>
      </c>
      <c r="E930" s="32">
        <v>26</v>
      </c>
      <c r="F930" s="32">
        <v>0</v>
      </c>
      <c r="G930" s="32">
        <v>0</v>
      </c>
    </row>
    <row r="931" spans="1:7" s="1" customFormat="1" ht="18" customHeight="1">
      <c r="A931" s="12" t="s">
        <v>222</v>
      </c>
      <c r="B931" s="12" t="s">
        <v>225</v>
      </c>
      <c r="C931" s="12" t="s">
        <v>209</v>
      </c>
      <c r="D931" s="12" t="s">
        <v>210</v>
      </c>
      <c r="E931" s="32">
        <v>24800</v>
      </c>
      <c r="F931" s="32">
        <v>687</v>
      </c>
      <c r="G931" s="32">
        <v>0</v>
      </c>
    </row>
    <row r="932" spans="1:7" s="1" customFormat="1" ht="18" customHeight="1">
      <c r="A932" s="12" t="s">
        <v>222</v>
      </c>
      <c r="B932" s="12" t="s">
        <v>225</v>
      </c>
      <c r="C932" s="12" t="s">
        <v>185</v>
      </c>
      <c r="D932" s="12" t="s">
        <v>186</v>
      </c>
      <c r="E932" s="32">
        <v>10059</v>
      </c>
      <c r="F932" s="32">
        <v>1257930</v>
      </c>
      <c r="G932" s="32">
        <v>4416</v>
      </c>
    </row>
    <row r="933" spans="1:7" s="1" customFormat="1" ht="18" customHeight="1">
      <c r="A933" s="12" t="s">
        <v>222</v>
      </c>
      <c r="B933" s="12" t="s">
        <v>225</v>
      </c>
      <c r="C933" s="12" t="s">
        <v>211</v>
      </c>
      <c r="D933" s="12" t="s">
        <v>277</v>
      </c>
      <c r="E933" s="32">
        <v>1146</v>
      </c>
      <c r="F933" s="32">
        <v>0</v>
      </c>
      <c r="G933" s="32">
        <v>0</v>
      </c>
    </row>
    <row r="934" spans="1:7" s="1" customFormat="1" ht="18" customHeight="1">
      <c r="A934" s="12" t="s">
        <v>222</v>
      </c>
      <c r="B934" s="12" t="s">
        <v>225</v>
      </c>
      <c r="C934" s="12" t="s">
        <v>211</v>
      </c>
      <c r="D934" s="12" t="s">
        <v>212</v>
      </c>
      <c r="E934" s="32">
        <v>296</v>
      </c>
      <c r="F934" s="32">
        <v>0</v>
      </c>
      <c r="G934" s="32">
        <v>0</v>
      </c>
    </row>
    <row r="935" spans="1:7" s="1" customFormat="1" ht="18" customHeight="1">
      <c r="A935" s="12" t="s">
        <v>222</v>
      </c>
      <c r="B935" s="12" t="s">
        <v>225</v>
      </c>
      <c r="C935" s="12" t="s">
        <v>211</v>
      </c>
      <c r="D935" s="12" t="s">
        <v>213</v>
      </c>
      <c r="E935" s="32">
        <v>3697</v>
      </c>
      <c r="F935" s="32">
        <v>0</v>
      </c>
      <c r="G935" s="32">
        <v>0</v>
      </c>
    </row>
    <row r="936" spans="1:7" s="1" customFormat="1" ht="18" customHeight="1">
      <c r="A936" s="12" t="s">
        <v>222</v>
      </c>
      <c r="B936" s="12" t="s">
        <v>225</v>
      </c>
      <c r="C936" s="12" t="s">
        <v>211</v>
      </c>
      <c r="D936" s="12" t="s">
        <v>214</v>
      </c>
      <c r="E936" s="32">
        <v>342565</v>
      </c>
      <c r="F936" s="32">
        <v>1963317</v>
      </c>
      <c r="G936" s="32">
        <v>2433573</v>
      </c>
    </row>
    <row r="937" spans="1:7" s="1" customFormat="1" ht="18" customHeight="1">
      <c r="A937" s="12" t="s">
        <v>222</v>
      </c>
      <c r="B937" s="12" t="s">
        <v>225</v>
      </c>
      <c r="C937" s="12" t="s">
        <v>187</v>
      </c>
      <c r="D937" s="12" t="s">
        <v>188</v>
      </c>
      <c r="E937" s="32">
        <v>267246</v>
      </c>
      <c r="F937" s="32">
        <v>5384729</v>
      </c>
      <c r="G937" s="32">
        <v>28588</v>
      </c>
    </row>
    <row r="938" spans="1:7" s="1" customFormat="1" ht="18" customHeight="1">
      <c r="A938" s="12" t="s">
        <v>222</v>
      </c>
      <c r="B938" s="12" t="s">
        <v>225</v>
      </c>
      <c r="C938" s="12" t="s">
        <v>187</v>
      </c>
      <c r="D938" s="12" t="s">
        <v>287</v>
      </c>
      <c r="E938" s="32">
        <v>30690</v>
      </c>
      <c r="F938" s="32">
        <v>154735</v>
      </c>
      <c r="G938" s="32">
        <v>0</v>
      </c>
    </row>
    <row r="939" spans="1:7" s="1" customFormat="1" ht="18" customHeight="1">
      <c r="A939" s="12" t="s">
        <v>222</v>
      </c>
      <c r="B939" s="12" t="s">
        <v>225</v>
      </c>
      <c r="C939" s="12" t="s">
        <v>189</v>
      </c>
      <c r="D939" s="12" t="s">
        <v>190</v>
      </c>
      <c r="E939" s="32">
        <v>321384</v>
      </c>
      <c r="F939" s="32">
        <v>1129980</v>
      </c>
      <c r="G939" s="32">
        <v>32677</v>
      </c>
    </row>
    <row r="940" spans="1:7" s="1" customFormat="1" ht="18" customHeight="1">
      <c r="A940" s="12" t="s">
        <v>222</v>
      </c>
      <c r="B940" s="12" t="s">
        <v>225</v>
      </c>
      <c r="C940" s="12" t="s">
        <v>216</v>
      </c>
      <c r="D940" s="12" t="s">
        <v>217</v>
      </c>
      <c r="E940" s="32">
        <v>17586</v>
      </c>
      <c r="F940" s="32">
        <v>0</v>
      </c>
      <c r="G940" s="32">
        <v>0</v>
      </c>
    </row>
    <row r="941" spans="1:7" s="1" customFormat="1" ht="18" customHeight="1">
      <c r="A941" s="12" t="s">
        <v>222</v>
      </c>
      <c r="B941" s="12" t="s">
        <v>225</v>
      </c>
      <c r="C941" s="12" t="s">
        <v>200</v>
      </c>
      <c r="D941" s="12" t="s">
        <v>201</v>
      </c>
      <c r="E941" s="32">
        <v>21426</v>
      </c>
      <c r="F941" s="32">
        <v>63080</v>
      </c>
      <c r="G941" s="32">
        <v>0</v>
      </c>
    </row>
    <row r="942" spans="1:7" s="1" customFormat="1" ht="18" customHeight="1">
      <c r="A942" s="12" t="s">
        <v>222</v>
      </c>
      <c r="B942" s="12" t="s">
        <v>225</v>
      </c>
      <c r="C942" s="12" t="s">
        <v>218</v>
      </c>
      <c r="D942" s="12" t="s">
        <v>219</v>
      </c>
      <c r="E942" s="32">
        <v>23726</v>
      </c>
      <c r="F942" s="32">
        <v>657190</v>
      </c>
      <c r="G942" s="32">
        <v>4991</v>
      </c>
    </row>
    <row r="943" spans="1:7" s="1" customFormat="1" ht="18" customHeight="1">
      <c r="A943" s="12" t="s">
        <v>222</v>
      </c>
      <c r="B943" s="12" t="s">
        <v>225</v>
      </c>
      <c r="C943" s="12" t="s">
        <v>202</v>
      </c>
      <c r="D943" s="12" t="s">
        <v>203</v>
      </c>
      <c r="E943" s="32">
        <v>175787</v>
      </c>
      <c r="F943" s="32">
        <v>426377</v>
      </c>
      <c r="G943" s="32">
        <v>9727</v>
      </c>
    </row>
    <row r="944" spans="1:7" s="1" customFormat="1" ht="18" customHeight="1">
      <c r="A944" s="12" t="s">
        <v>222</v>
      </c>
      <c r="B944" s="12" t="s">
        <v>225</v>
      </c>
      <c r="C944" s="12" t="s">
        <v>202</v>
      </c>
      <c r="D944" s="12" t="s">
        <v>220</v>
      </c>
      <c r="E944" s="32">
        <v>124</v>
      </c>
      <c r="F944" s="32">
        <v>0</v>
      </c>
      <c r="G944" s="32">
        <v>0</v>
      </c>
    </row>
    <row r="945" spans="1:7" s="1" customFormat="1" ht="18" customHeight="1">
      <c r="A945" s="12" t="s">
        <v>222</v>
      </c>
      <c r="B945" s="12" t="s">
        <v>225</v>
      </c>
      <c r="C945" s="12" t="s">
        <v>191</v>
      </c>
      <c r="D945" s="12" t="s">
        <v>192</v>
      </c>
      <c r="E945" s="32">
        <v>7871</v>
      </c>
      <c r="F945" s="32">
        <v>0</v>
      </c>
      <c r="G945" s="32">
        <v>0</v>
      </c>
    </row>
    <row r="946" spans="1:7" s="1" customFormat="1" ht="18" customHeight="1">
      <c r="A946" s="12" t="s">
        <v>222</v>
      </c>
      <c r="B946" s="12" t="s">
        <v>225</v>
      </c>
      <c r="C946" s="12" t="s">
        <v>193</v>
      </c>
      <c r="D946" s="12" t="s">
        <v>194</v>
      </c>
      <c r="E946" s="32">
        <v>7143</v>
      </c>
      <c r="F946" s="32">
        <v>8564</v>
      </c>
      <c r="G946" s="32">
        <v>0</v>
      </c>
    </row>
    <row r="947" spans="1:7" s="1" customFormat="1" ht="18" customHeight="1">
      <c r="A947" s="12" t="s">
        <v>222</v>
      </c>
      <c r="B947" s="12" t="s">
        <v>225</v>
      </c>
      <c r="C947" s="12" t="s">
        <v>195</v>
      </c>
      <c r="D947" s="12" t="s">
        <v>196</v>
      </c>
      <c r="E947" s="32">
        <v>20754</v>
      </c>
      <c r="F947" s="32">
        <v>1427923</v>
      </c>
      <c r="G947" s="32">
        <v>6185</v>
      </c>
    </row>
    <row r="948" spans="1:7" s="1" customFormat="1" ht="18" customHeight="1">
      <c r="A948" s="12" t="s">
        <v>222</v>
      </c>
      <c r="B948" s="12" t="s">
        <v>225</v>
      </c>
      <c r="C948" s="12" t="s">
        <v>195</v>
      </c>
      <c r="D948" s="12" t="s">
        <v>221</v>
      </c>
      <c r="E948" s="32">
        <v>1256</v>
      </c>
      <c r="F948" s="32">
        <v>556294</v>
      </c>
      <c r="G948" s="32">
        <v>2636</v>
      </c>
    </row>
    <row r="949" spans="1:7" s="1" customFormat="1" ht="18" customHeight="1">
      <c r="A949" s="12" t="s">
        <v>222</v>
      </c>
      <c r="B949" s="12" t="s">
        <v>225</v>
      </c>
      <c r="C949" s="12" t="s">
        <v>288</v>
      </c>
      <c r="D949" s="12" t="s">
        <v>301</v>
      </c>
      <c r="E949" s="32">
        <v>26093</v>
      </c>
      <c r="F949" s="32">
        <v>85791</v>
      </c>
      <c r="G949" s="32">
        <v>14</v>
      </c>
    </row>
    <row r="950" spans="1:7" s="1" customFormat="1" ht="18" customHeight="1">
      <c r="A950" s="12" t="s">
        <v>222</v>
      </c>
      <c r="B950" s="12" t="s">
        <v>225</v>
      </c>
      <c r="C950" s="12" t="s">
        <v>288</v>
      </c>
      <c r="D950" s="12" t="s">
        <v>289</v>
      </c>
      <c r="E950" s="32">
        <v>65663</v>
      </c>
      <c r="F950" s="32">
        <v>435575</v>
      </c>
      <c r="G950" s="32">
        <v>235</v>
      </c>
    </row>
    <row r="951" spans="1:7" s="1" customFormat="1" ht="18" customHeight="1">
      <c r="A951" s="12" t="s">
        <v>222</v>
      </c>
      <c r="B951" s="12" t="s">
        <v>225</v>
      </c>
      <c r="C951" s="12" t="s">
        <v>222</v>
      </c>
      <c r="D951" s="12" t="s">
        <v>223</v>
      </c>
      <c r="E951" s="32">
        <v>367</v>
      </c>
      <c r="F951" s="32">
        <v>0</v>
      </c>
      <c r="G951" s="32">
        <v>0</v>
      </c>
    </row>
    <row r="952" spans="1:7" s="1" customFormat="1" ht="18" customHeight="1">
      <c r="A952" s="12" t="s">
        <v>222</v>
      </c>
      <c r="B952" s="12" t="s">
        <v>225</v>
      </c>
      <c r="C952" s="12" t="s">
        <v>222</v>
      </c>
      <c r="D952" s="12" t="s">
        <v>224</v>
      </c>
      <c r="E952" s="32">
        <v>57792</v>
      </c>
      <c r="F952" s="32">
        <v>430755</v>
      </c>
      <c r="G952" s="32">
        <v>49106</v>
      </c>
    </row>
    <row r="953" spans="1:7" s="1" customFormat="1" ht="18" customHeight="1">
      <c r="A953" s="12" t="s">
        <v>222</v>
      </c>
      <c r="B953" s="12" t="s">
        <v>225</v>
      </c>
      <c r="C953" s="12" t="s">
        <v>222</v>
      </c>
      <c r="D953" s="12" t="s">
        <v>290</v>
      </c>
      <c r="E953" s="32">
        <v>85702</v>
      </c>
      <c r="F953" s="32">
        <v>387704</v>
      </c>
      <c r="G953" s="32">
        <v>3555</v>
      </c>
    </row>
    <row r="954" spans="1:7" s="1" customFormat="1" ht="18" customHeight="1">
      <c r="A954" s="12" t="s">
        <v>222</v>
      </c>
      <c r="B954" s="12" t="s">
        <v>225</v>
      </c>
      <c r="C954" s="12" t="s">
        <v>291</v>
      </c>
      <c r="D954" s="12" t="s">
        <v>292</v>
      </c>
      <c r="E954" s="32">
        <v>3709</v>
      </c>
      <c r="F954" s="32">
        <v>0</v>
      </c>
      <c r="G954" s="32">
        <v>0</v>
      </c>
    </row>
    <row r="955" spans="1:7" s="1" customFormat="1" ht="18" customHeight="1">
      <c r="A955" s="12" t="s">
        <v>222</v>
      </c>
      <c r="B955" s="12" t="s">
        <v>225</v>
      </c>
      <c r="C955" s="12" t="s">
        <v>226</v>
      </c>
      <c r="D955" s="12" t="s">
        <v>227</v>
      </c>
      <c r="E955" s="32">
        <v>21951</v>
      </c>
      <c r="F955" s="32">
        <v>6294</v>
      </c>
      <c r="G955" s="32">
        <v>0</v>
      </c>
    </row>
    <row r="956" spans="1:7" s="1" customFormat="1" ht="18" customHeight="1">
      <c r="A956" s="12" t="s">
        <v>222</v>
      </c>
      <c r="B956" s="12" t="s">
        <v>225</v>
      </c>
      <c r="C956" s="12" t="s">
        <v>226</v>
      </c>
      <c r="D956" s="12" t="s">
        <v>228</v>
      </c>
      <c r="E956" s="32">
        <v>91</v>
      </c>
      <c r="F956" s="32">
        <v>1</v>
      </c>
      <c r="G956" s="32">
        <v>0</v>
      </c>
    </row>
    <row r="957" spans="1:7" s="1" customFormat="1" ht="18" customHeight="1">
      <c r="A957" s="12" t="s">
        <v>222</v>
      </c>
      <c r="B957" s="12" t="s">
        <v>225</v>
      </c>
      <c r="C957" s="12" t="s">
        <v>226</v>
      </c>
      <c r="D957" s="12" t="s">
        <v>229</v>
      </c>
      <c r="E957" s="32">
        <v>969</v>
      </c>
      <c r="F957" s="32">
        <v>825</v>
      </c>
      <c r="G957" s="32">
        <v>0</v>
      </c>
    </row>
    <row r="958" spans="1:7" s="1" customFormat="1" ht="18" customHeight="1">
      <c r="A958" s="12" t="s">
        <v>222</v>
      </c>
      <c r="B958" s="12" t="s">
        <v>225</v>
      </c>
      <c r="C958" s="12" t="s">
        <v>226</v>
      </c>
      <c r="D958" s="12" t="s">
        <v>304</v>
      </c>
      <c r="E958" s="32">
        <v>6386</v>
      </c>
      <c r="F958" s="32">
        <v>0</v>
      </c>
      <c r="G958" s="32">
        <v>0</v>
      </c>
    </row>
    <row r="959" spans="1:7" s="1" customFormat="1" ht="18" customHeight="1">
      <c r="A959" s="12" t="s">
        <v>222</v>
      </c>
      <c r="B959" s="12" t="s">
        <v>225</v>
      </c>
      <c r="C959" s="12" t="s">
        <v>204</v>
      </c>
      <c r="D959" s="12" t="s">
        <v>205</v>
      </c>
      <c r="E959" s="32">
        <v>357012</v>
      </c>
      <c r="F959" s="32">
        <v>1103506</v>
      </c>
      <c r="G959" s="32">
        <v>127303</v>
      </c>
    </row>
    <row r="960" spans="1:7" s="1" customFormat="1" ht="18" customHeight="1">
      <c r="A960" s="12" t="s">
        <v>222</v>
      </c>
      <c r="B960" s="12" t="s">
        <v>225</v>
      </c>
      <c r="C960" s="12" t="s">
        <v>204</v>
      </c>
      <c r="D960" s="12" t="s">
        <v>230</v>
      </c>
      <c r="E960" s="32">
        <v>61029</v>
      </c>
      <c r="F960" s="32">
        <v>114559</v>
      </c>
      <c r="G960" s="32">
        <v>214</v>
      </c>
    </row>
    <row r="961" spans="1:7" s="1" customFormat="1" ht="18" customHeight="1">
      <c r="A961" s="12" t="s">
        <v>222</v>
      </c>
      <c r="B961" s="12" t="s">
        <v>225</v>
      </c>
      <c r="C961" s="12" t="s">
        <v>231</v>
      </c>
      <c r="D961" s="12" t="s">
        <v>335</v>
      </c>
      <c r="E961" s="32">
        <v>2</v>
      </c>
      <c r="F961" s="32">
        <v>0</v>
      </c>
      <c r="G961" s="32">
        <v>0</v>
      </c>
    </row>
    <row r="962" spans="1:7" s="1" customFormat="1" ht="18" customHeight="1">
      <c r="A962" s="12" t="s">
        <v>222</v>
      </c>
      <c r="B962" s="12" t="s">
        <v>225</v>
      </c>
      <c r="C962" s="12" t="s">
        <v>231</v>
      </c>
      <c r="D962" s="12" t="s">
        <v>232</v>
      </c>
      <c r="E962" s="32">
        <v>108983</v>
      </c>
      <c r="F962" s="32">
        <v>471588</v>
      </c>
      <c r="G962" s="32">
        <v>698</v>
      </c>
    </row>
    <row r="963" spans="1:7" s="1" customFormat="1" ht="18" customHeight="1">
      <c r="A963" s="12" t="s">
        <v>222</v>
      </c>
      <c r="B963" s="12" t="s">
        <v>225</v>
      </c>
      <c r="C963" s="12" t="s">
        <v>197</v>
      </c>
      <c r="D963" s="12" t="s">
        <v>199</v>
      </c>
      <c r="E963" s="32">
        <v>41</v>
      </c>
      <c r="F963" s="32">
        <v>0</v>
      </c>
      <c r="G963" s="32">
        <v>0</v>
      </c>
    </row>
    <row r="964" spans="1:7" s="1" customFormat="1" ht="18" customHeight="1">
      <c r="A964" s="12" t="s">
        <v>222</v>
      </c>
      <c r="B964" s="12" t="s">
        <v>225</v>
      </c>
      <c r="C964" s="12" t="s">
        <v>267</v>
      </c>
      <c r="D964" s="12" t="s">
        <v>268</v>
      </c>
      <c r="E964" s="32">
        <v>2</v>
      </c>
      <c r="F964" s="32">
        <v>0</v>
      </c>
      <c r="G964" s="32">
        <v>0</v>
      </c>
    </row>
    <row r="965" spans="1:7" s="1" customFormat="1" ht="18" customHeight="1">
      <c r="A965" s="12" t="s">
        <v>222</v>
      </c>
      <c r="B965" s="12" t="s">
        <v>225</v>
      </c>
      <c r="C965" s="12" t="s">
        <v>233</v>
      </c>
      <c r="D965" s="12" t="s">
        <v>234</v>
      </c>
      <c r="E965" s="32">
        <v>50187</v>
      </c>
      <c r="F965" s="32">
        <v>228795</v>
      </c>
      <c r="G965" s="32">
        <v>7177</v>
      </c>
    </row>
    <row r="966" spans="1:7" s="1" customFormat="1" ht="18" customHeight="1">
      <c r="A966" s="12" t="s">
        <v>222</v>
      </c>
      <c r="B966" s="12" t="s">
        <v>225</v>
      </c>
      <c r="C966" s="12" t="s">
        <v>235</v>
      </c>
      <c r="D966" s="12" t="s">
        <v>236</v>
      </c>
      <c r="E966" s="32">
        <v>6046</v>
      </c>
      <c r="F966" s="32">
        <v>0</v>
      </c>
      <c r="G966" s="32">
        <v>0</v>
      </c>
    </row>
    <row r="967" spans="1:7" s="1" customFormat="1" ht="18" customHeight="1">
      <c r="A967" s="12" t="s">
        <v>222</v>
      </c>
      <c r="B967" s="12" t="s">
        <v>225</v>
      </c>
      <c r="C967" s="12" t="s">
        <v>235</v>
      </c>
      <c r="D967" s="12" t="s">
        <v>320</v>
      </c>
      <c r="E967" s="32">
        <v>1460</v>
      </c>
      <c r="F967" s="32">
        <v>0</v>
      </c>
      <c r="G967" s="32">
        <v>0</v>
      </c>
    </row>
    <row r="968" spans="1:7" s="1" customFormat="1" ht="18" customHeight="1">
      <c r="A968" s="12" t="s">
        <v>222</v>
      </c>
      <c r="B968" s="12" t="s">
        <v>225</v>
      </c>
      <c r="C968" s="12" t="s">
        <v>235</v>
      </c>
      <c r="D968" s="12" t="s">
        <v>272</v>
      </c>
      <c r="E968" s="32">
        <v>8561</v>
      </c>
      <c r="F968" s="32">
        <v>0</v>
      </c>
      <c r="G968" s="32">
        <v>0</v>
      </c>
    </row>
    <row r="969" spans="1:7" s="1" customFormat="1" ht="18" customHeight="1">
      <c r="A969" s="12" t="s">
        <v>222</v>
      </c>
      <c r="B969" s="12" t="s">
        <v>225</v>
      </c>
      <c r="C969" s="12" t="s">
        <v>237</v>
      </c>
      <c r="D969" s="12" t="s">
        <v>238</v>
      </c>
      <c r="E969" s="32">
        <v>40462</v>
      </c>
      <c r="F969" s="32">
        <v>56540</v>
      </c>
      <c r="G969" s="32">
        <v>212</v>
      </c>
    </row>
    <row r="970" spans="1:7" s="1" customFormat="1" ht="18" customHeight="1">
      <c r="A970" s="12" t="s">
        <v>222</v>
      </c>
      <c r="B970" s="12" t="s">
        <v>225</v>
      </c>
      <c r="C970" s="12" t="s">
        <v>206</v>
      </c>
      <c r="D970" s="12" t="s">
        <v>207</v>
      </c>
      <c r="E970" s="32">
        <v>300882</v>
      </c>
      <c r="F970" s="32">
        <v>25230</v>
      </c>
      <c r="G970" s="32">
        <v>0</v>
      </c>
    </row>
    <row r="971" spans="1:7" s="1" customFormat="1" ht="18" customHeight="1">
      <c r="A971" s="12" t="s">
        <v>222</v>
      </c>
      <c r="B971" s="12" t="s">
        <v>225</v>
      </c>
      <c r="C971" s="12" t="s">
        <v>206</v>
      </c>
      <c r="D971" s="12" t="s">
        <v>239</v>
      </c>
      <c r="E971" s="32">
        <v>6123</v>
      </c>
      <c r="F971" s="32">
        <v>0</v>
      </c>
      <c r="G971" s="32">
        <v>0</v>
      </c>
    </row>
    <row r="972" spans="1:7" s="1" customFormat="1" ht="18" customHeight="1">
      <c r="A972" s="12" t="s">
        <v>222</v>
      </c>
      <c r="B972" s="12" t="s">
        <v>225</v>
      </c>
      <c r="C972" s="12" t="s">
        <v>206</v>
      </c>
      <c r="D972" s="12" t="s">
        <v>293</v>
      </c>
      <c r="E972" s="32">
        <v>4717</v>
      </c>
      <c r="F972" s="32">
        <v>0</v>
      </c>
      <c r="G972" s="32">
        <v>0</v>
      </c>
    </row>
    <row r="973" spans="1:7" s="1" customFormat="1" ht="18" customHeight="1">
      <c r="A973" s="12" t="s">
        <v>222</v>
      </c>
      <c r="B973" s="12" t="s">
        <v>225</v>
      </c>
      <c r="C973" s="12" t="s">
        <v>206</v>
      </c>
      <c r="D973" s="12" t="s">
        <v>241</v>
      </c>
      <c r="E973" s="32">
        <v>12928</v>
      </c>
      <c r="F973" s="32">
        <v>552354</v>
      </c>
      <c r="G973" s="32">
        <v>2809</v>
      </c>
    </row>
    <row r="974" spans="1:7" s="1" customFormat="1" ht="18" customHeight="1">
      <c r="A974" s="12" t="s">
        <v>222</v>
      </c>
      <c r="B974" s="12" t="s">
        <v>225</v>
      </c>
      <c r="C974" s="12" t="s">
        <v>206</v>
      </c>
      <c r="D974" s="12" t="s">
        <v>208</v>
      </c>
      <c r="E974" s="32">
        <v>771807</v>
      </c>
      <c r="F974" s="32">
        <v>3001623</v>
      </c>
      <c r="G974" s="32">
        <v>750580</v>
      </c>
    </row>
    <row r="975" spans="1:7" s="1" customFormat="1" ht="18" customHeight="1">
      <c r="A975" s="12" t="s">
        <v>291</v>
      </c>
      <c r="B975" s="12" t="s">
        <v>292</v>
      </c>
      <c r="C975" s="12" t="s">
        <v>187</v>
      </c>
      <c r="D975" s="12" t="s">
        <v>188</v>
      </c>
      <c r="E975" s="32">
        <v>124607</v>
      </c>
      <c r="F975" s="32">
        <v>267341</v>
      </c>
      <c r="G975" s="32">
        <v>14218</v>
      </c>
    </row>
    <row r="976" spans="1:7" s="1" customFormat="1" ht="18" customHeight="1">
      <c r="A976" s="12" t="s">
        <v>291</v>
      </c>
      <c r="B976" s="12" t="s">
        <v>292</v>
      </c>
      <c r="C976" s="12" t="s">
        <v>189</v>
      </c>
      <c r="D976" s="12" t="s">
        <v>190</v>
      </c>
      <c r="E976" s="32">
        <v>176549</v>
      </c>
      <c r="F976" s="32">
        <v>283088</v>
      </c>
      <c r="G976" s="32">
        <v>7149</v>
      </c>
    </row>
    <row r="977" spans="1:7" s="1" customFormat="1" ht="18" customHeight="1">
      <c r="A977" s="12" t="s">
        <v>291</v>
      </c>
      <c r="B977" s="12" t="s">
        <v>292</v>
      </c>
      <c r="C977" s="12" t="s">
        <v>200</v>
      </c>
      <c r="D977" s="12" t="s">
        <v>201</v>
      </c>
      <c r="E977" s="32">
        <v>2696</v>
      </c>
      <c r="F977" s="32">
        <v>74500</v>
      </c>
      <c r="G977" s="32">
        <v>119</v>
      </c>
    </row>
    <row r="978" spans="1:7" s="1" customFormat="1" ht="18" customHeight="1">
      <c r="A978" s="12" t="s">
        <v>291</v>
      </c>
      <c r="B978" s="12" t="s">
        <v>292</v>
      </c>
      <c r="C978" s="12" t="s">
        <v>218</v>
      </c>
      <c r="D978" s="12" t="s">
        <v>296</v>
      </c>
      <c r="E978" s="32">
        <v>178</v>
      </c>
      <c r="F978" s="32">
        <v>1041</v>
      </c>
      <c r="G978" s="32">
        <v>18</v>
      </c>
    </row>
    <row r="979" spans="1:7" s="1" customFormat="1" ht="18" customHeight="1">
      <c r="A979" s="12" t="s">
        <v>291</v>
      </c>
      <c r="B979" s="12" t="s">
        <v>292</v>
      </c>
      <c r="C979" s="12" t="s">
        <v>218</v>
      </c>
      <c r="D979" s="12" t="s">
        <v>219</v>
      </c>
      <c r="E979" s="32">
        <v>12357</v>
      </c>
      <c r="F979" s="32">
        <v>1714</v>
      </c>
      <c r="G979" s="32">
        <v>45177</v>
      </c>
    </row>
    <row r="980" spans="1:7" s="1" customFormat="1" ht="18" customHeight="1">
      <c r="A980" s="12" t="s">
        <v>291</v>
      </c>
      <c r="B980" s="12" t="s">
        <v>292</v>
      </c>
      <c r="C980" s="12" t="s">
        <v>202</v>
      </c>
      <c r="D980" s="12" t="s">
        <v>203</v>
      </c>
      <c r="E980" s="32">
        <v>0</v>
      </c>
      <c r="F980" s="32">
        <v>0</v>
      </c>
      <c r="G980" s="32">
        <v>3429</v>
      </c>
    </row>
    <row r="981" spans="1:7" s="1" customFormat="1" ht="18" customHeight="1">
      <c r="A981" s="12" t="s">
        <v>291</v>
      </c>
      <c r="B981" s="12" t="s">
        <v>292</v>
      </c>
      <c r="C981" s="12" t="s">
        <v>226</v>
      </c>
      <c r="D981" s="12" t="s">
        <v>227</v>
      </c>
      <c r="E981" s="32">
        <v>1660</v>
      </c>
      <c r="F981" s="32">
        <v>49849</v>
      </c>
      <c r="G981" s="32">
        <v>1937</v>
      </c>
    </row>
    <row r="982" spans="1:7" s="1" customFormat="1" ht="18" customHeight="1">
      <c r="A982" s="12" t="s">
        <v>291</v>
      </c>
      <c r="B982" s="12" t="s">
        <v>292</v>
      </c>
      <c r="C982" s="12" t="s">
        <v>226</v>
      </c>
      <c r="D982" s="12" t="s">
        <v>229</v>
      </c>
      <c r="E982" s="32">
        <v>184</v>
      </c>
      <c r="F982" s="32">
        <v>11771</v>
      </c>
      <c r="G982" s="32">
        <v>1193</v>
      </c>
    </row>
    <row r="983" spans="1:7" s="1" customFormat="1" ht="18" customHeight="1">
      <c r="A983" s="12" t="s">
        <v>291</v>
      </c>
      <c r="B983" s="12" t="s">
        <v>292</v>
      </c>
      <c r="C983" s="12" t="s">
        <v>204</v>
      </c>
      <c r="D983" s="12" t="s">
        <v>205</v>
      </c>
      <c r="E983" s="32">
        <v>20712</v>
      </c>
      <c r="F983" s="32">
        <v>62057</v>
      </c>
      <c r="G983" s="32">
        <v>6254</v>
      </c>
    </row>
    <row r="984" spans="1:7" s="1" customFormat="1" ht="18" customHeight="1">
      <c r="A984" s="12" t="s">
        <v>291</v>
      </c>
      <c r="B984" s="12" t="s">
        <v>292</v>
      </c>
      <c r="C984" s="12" t="s">
        <v>206</v>
      </c>
      <c r="D984" s="12" t="s">
        <v>207</v>
      </c>
      <c r="E984" s="32">
        <v>5011</v>
      </c>
      <c r="F984" s="32">
        <v>0</v>
      </c>
      <c r="G984" s="32">
        <v>0</v>
      </c>
    </row>
    <row r="985" spans="1:7" s="1" customFormat="1" ht="18" customHeight="1">
      <c r="A985" s="12" t="s">
        <v>291</v>
      </c>
      <c r="B985" s="12" t="s">
        <v>292</v>
      </c>
      <c r="C985" s="12" t="s">
        <v>206</v>
      </c>
      <c r="D985" s="12" t="s">
        <v>208</v>
      </c>
      <c r="E985" s="32">
        <v>37953</v>
      </c>
      <c r="F985" s="32">
        <v>262835</v>
      </c>
      <c r="G985" s="32">
        <v>55242</v>
      </c>
    </row>
    <row r="986" spans="1:7" s="1" customFormat="1" ht="18" customHeight="1">
      <c r="A986" s="12" t="s">
        <v>226</v>
      </c>
      <c r="B986" s="12" t="s">
        <v>315</v>
      </c>
      <c r="C986" s="12" t="s">
        <v>202</v>
      </c>
      <c r="D986" s="12" t="s">
        <v>281</v>
      </c>
      <c r="E986" s="32">
        <v>411</v>
      </c>
      <c r="F986" s="32">
        <v>201</v>
      </c>
      <c r="G986" s="32">
        <v>0</v>
      </c>
    </row>
    <row r="987" spans="1:7" s="1" customFormat="1" ht="18" customHeight="1">
      <c r="A987" s="12" t="s">
        <v>226</v>
      </c>
      <c r="B987" s="12" t="s">
        <v>315</v>
      </c>
      <c r="C987" s="12" t="s">
        <v>191</v>
      </c>
      <c r="D987" s="12" t="s">
        <v>192</v>
      </c>
      <c r="E987" s="32">
        <v>1681</v>
      </c>
      <c r="F987" s="32">
        <v>10402</v>
      </c>
      <c r="G987" s="32">
        <v>0</v>
      </c>
    </row>
    <row r="988" spans="1:7" s="1" customFormat="1" ht="18" customHeight="1">
      <c r="A988" s="12" t="s">
        <v>226</v>
      </c>
      <c r="B988" s="12" t="s">
        <v>315</v>
      </c>
      <c r="C988" s="12" t="s">
        <v>191</v>
      </c>
      <c r="D988" s="12" t="s">
        <v>314</v>
      </c>
      <c r="E988" s="32">
        <v>3714</v>
      </c>
      <c r="F988" s="32">
        <v>791</v>
      </c>
      <c r="G988" s="32">
        <v>0</v>
      </c>
    </row>
    <row r="989" spans="1:7" s="1" customFormat="1" ht="18" customHeight="1">
      <c r="A989" s="12" t="s">
        <v>226</v>
      </c>
      <c r="B989" s="12" t="s">
        <v>315</v>
      </c>
      <c r="C989" s="12" t="s">
        <v>193</v>
      </c>
      <c r="D989" s="12" t="s">
        <v>194</v>
      </c>
      <c r="E989" s="32">
        <v>27</v>
      </c>
      <c r="F989" s="32">
        <v>335</v>
      </c>
      <c r="G989" s="32">
        <v>0</v>
      </c>
    </row>
    <row r="990" spans="1:7" s="1" customFormat="1" ht="18" customHeight="1">
      <c r="A990" s="12" t="s">
        <v>226</v>
      </c>
      <c r="B990" s="12" t="s">
        <v>315</v>
      </c>
      <c r="C990" s="12" t="s">
        <v>193</v>
      </c>
      <c r="D990" s="12" t="s">
        <v>332</v>
      </c>
      <c r="E990" s="32">
        <v>6</v>
      </c>
      <c r="F990" s="32">
        <v>0</v>
      </c>
      <c r="G990" s="32">
        <v>0</v>
      </c>
    </row>
    <row r="991" spans="1:7" s="1" customFormat="1" ht="18" customHeight="1">
      <c r="A991" s="12" t="s">
        <v>226</v>
      </c>
      <c r="B991" s="12" t="s">
        <v>315</v>
      </c>
      <c r="C991" s="12" t="s">
        <v>226</v>
      </c>
      <c r="D991" s="12" t="s">
        <v>227</v>
      </c>
      <c r="E991" s="32">
        <v>17706</v>
      </c>
      <c r="F991" s="32">
        <v>500</v>
      </c>
      <c r="G991" s="32">
        <v>0</v>
      </c>
    </row>
    <row r="992" spans="1:7" s="1" customFormat="1" ht="18" customHeight="1">
      <c r="A992" s="12" t="s">
        <v>226</v>
      </c>
      <c r="B992" s="12" t="s">
        <v>315</v>
      </c>
      <c r="C992" s="12" t="s">
        <v>226</v>
      </c>
      <c r="D992" s="12" t="s">
        <v>228</v>
      </c>
      <c r="E992" s="32">
        <v>12</v>
      </c>
      <c r="F992" s="32">
        <v>0</v>
      </c>
      <c r="G992" s="32">
        <v>0</v>
      </c>
    </row>
    <row r="993" spans="1:7" s="1" customFormat="1" ht="18" customHeight="1">
      <c r="A993" s="12" t="s">
        <v>226</v>
      </c>
      <c r="B993" s="12" t="s">
        <v>315</v>
      </c>
      <c r="C993" s="12" t="s">
        <v>226</v>
      </c>
      <c r="D993" s="12" t="s">
        <v>229</v>
      </c>
      <c r="E993" s="32">
        <v>3644</v>
      </c>
      <c r="F993" s="32">
        <v>789</v>
      </c>
      <c r="G993" s="32">
        <v>0</v>
      </c>
    </row>
    <row r="994" spans="1:7" s="1" customFormat="1" ht="18" customHeight="1">
      <c r="A994" s="12" t="s">
        <v>226</v>
      </c>
      <c r="B994" s="12" t="s">
        <v>315</v>
      </c>
      <c r="C994" s="12" t="s">
        <v>226</v>
      </c>
      <c r="D994" s="12" t="s">
        <v>304</v>
      </c>
      <c r="E994" s="32">
        <v>1165</v>
      </c>
      <c r="F994" s="32">
        <v>2838</v>
      </c>
      <c r="G994" s="32">
        <v>0</v>
      </c>
    </row>
    <row r="995" spans="1:7" s="1" customFormat="1" ht="18" customHeight="1">
      <c r="A995" s="12" t="s">
        <v>226</v>
      </c>
      <c r="B995" s="12" t="s">
        <v>315</v>
      </c>
      <c r="C995" s="12" t="s">
        <v>235</v>
      </c>
      <c r="D995" s="12" t="s">
        <v>320</v>
      </c>
      <c r="E995" s="32">
        <v>25</v>
      </c>
      <c r="F995" s="32">
        <v>0</v>
      </c>
      <c r="G995" s="32">
        <v>0</v>
      </c>
    </row>
    <row r="996" spans="1:7" s="1" customFormat="1" ht="18" customHeight="1">
      <c r="A996" s="12" t="s">
        <v>226</v>
      </c>
      <c r="B996" s="12" t="s">
        <v>315</v>
      </c>
      <c r="C996" s="12" t="s">
        <v>206</v>
      </c>
      <c r="D996" s="12" t="s">
        <v>207</v>
      </c>
      <c r="E996" s="32">
        <v>2547</v>
      </c>
      <c r="F996" s="32">
        <v>29</v>
      </c>
      <c r="G996" s="32">
        <v>0</v>
      </c>
    </row>
    <row r="997" spans="1:7" s="1" customFormat="1" ht="18" customHeight="1">
      <c r="A997" s="12" t="s">
        <v>226</v>
      </c>
      <c r="B997" s="12" t="s">
        <v>315</v>
      </c>
      <c r="C997" s="12" t="s">
        <v>206</v>
      </c>
      <c r="D997" s="12" t="s">
        <v>285</v>
      </c>
      <c r="E997" s="32">
        <v>54</v>
      </c>
      <c r="F997" s="32">
        <v>0</v>
      </c>
      <c r="G997" s="32">
        <v>0</v>
      </c>
    </row>
    <row r="998" spans="1:7" s="1" customFormat="1" ht="18" customHeight="1">
      <c r="A998" s="12" t="s">
        <v>226</v>
      </c>
      <c r="B998" s="12" t="s">
        <v>315</v>
      </c>
      <c r="C998" s="12" t="s">
        <v>206</v>
      </c>
      <c r="D998" s="12" t="s">
        <v>240</v>
      </c>
      <c r="E998" s="32">
        <v>20</v>
      </c>
      <c r="F998" s="32">
        <v>0</v>
      </c>
      <c r="G998" s="32">
        <v>0</v>
      </c>
    </row>
    <row r="999" spans="1:7" s="1" customFormat="1" ht="18" customHeight="1">
      <c r="A999" s="12" t="s">
        <v>226</v>
      </c>
      <c r="B999" s="12" t="s">
        <v>315</v>
      </c>
      <c r="C999" s="12" t="s">
        <v>206</v>
      </c>
      <c r="D999" s="12" t="s">
        <v>208</v>
      </c>
      <c r="E999" s="32">
        <v>9535</v>
      </c>
      <c r="F999" s="32">
        <v>231</v>
      </c>
      <c r="G999" s="32">
        <v>0</v>
      </c>
    </row>
    <row r="1000" spans="1:7" s="1" customFormat="1" ht="18" customHeight="1">
      <c r="A1000" s="12" t="s">
        <v>226</v>
      </c>
      <c r="B1000" s="12" t="s">
        <v>227</v>
      </c>
      <c r="C1000" s="12" t="s">
        <v>209</v>
      </c>
      <c r="D1000" s="12" t="s">
        <v>210</v>
      </c>
      <c r="E1000" s="32">
        <v>1313</v>
      </c>
      <c r="F1000" s="32">
        <v>0</v>
      </c>
      <c r="G1000" s="32">
        <v>0</v>
      </c>
    </row>
    <row r="1001" spans="1:7" s="1" customFormat="1" ht="18" customHeight="1">
      <c r="A1001" s="12" t="s">
        <v>226</v>
      </c>
      <c r="B1001" s="12" t="s">
        <v>227</v>
      </c>
      <c r="C1001" s="12" t="s">
        <v>185</v>
      </c>
      <c r="D1001" s="12" t="s">
        <v>186</v>
      </c>
      <c r="E1001" s="32">
        <v>5463</v>
      </c>
      <c r="F1001" s="32">
        <v>307680</v>
      </c>
      <c r="G1001" s="32">
        <v>30554</v>
      </c>
    </row>
    <row r="1002" spans="1:7" s="1" customFormat="1" ht="18" customHeight="1">
      <c r="A1002" s="12" t="s">
        <v>226</v>
      </c>
      <c r="B1002" s="12" t="s">
        <v>227</v>
      </c>
      <c r="C1002" s="12" t="s">
        <v>259</v>
      </c>
      <c r="D1002" s="12" t="s">
        <v>260</v>
      </c>
      <c r="E1002" s="32">
        <v>8</v>
      </c>
      <c r="F1002" s="32">
        <v>0</v>
      </c>
      <c r="G1002" s="32">
        <v>0</v>
      </c>
    </row>
    <row r="1003" spans="1:7" s="1" customFormat="1" ht="18" customHeight="1">
      <c r="A1003" s="12" t="s">
        <v>226</v>
      </c>
      <c r="B1003" s="12" t="s">
        <v>227</v>
      </c>
      <c r="C1003" s="12" t="s">
        <v>211</v>
      </c>
      <c r="D1003" s="12" t="s">
        <v>213</v>
      </c>
      <c r="E1003" s="32">
        <v>5257</v>
      </c>
      <c r="F1003" s="32">
        <v>0</v>
      </c>
      <c r="G1003" s="32">
        <v>0</v>
      </c>
    </row>
    <row r="1004" spans="1:7" s="1" customFormat="1" ht="18" customHeight="1">
      <c r="A1004" s="12" t="s">
        <v>226</v>
      </c>
      <c r="B1004" s="12" t="s">
        <v>227</v>
      </c>
      <c r="C1004" s="12" t="s">
        <v>211</v>
      </c>
      <c r="D1004" s="12" t="s">
        <v>214</v>
      </c>
      <c r="E1004" s="32">
        <v>53007</v>
      </c>
      <c r="F1004" s="32">
        <v>208416</v>
      </c>
      <c r="G1004" s="32">
        <v>42</v>
      </c>
    </row>
    <row r="1005" spans="1:7" s="1" customFormat="1" ht="18" customHeight="1">
      <c r="A1005" s="12" t="s">
        <v>226</v>
      </c>
      <c r="B1005" s="12" t="s">
        <v>227</v>
      </c>
      <c r="C1005" s="12" t="s">
        <v>187</v>
      </c>
      <c r="D1005" s="12" t="s">
        <v>188</v>
      </c>
      <c r="E1005" s="32">
        <v>8157</v>
      </c>
      <c r="F1005" s="32">
        <v>31240</v>
      </c>
      <c r="G1005" s="32">
        <v>0</v>
      </c>
    </row>
    <row r="1006" spans="1:7" s="1" customFormat="1" ht="18" customHeight="1">
      <c r="A1006" s="12" t="s">
        <v>226</v>
      </c>
      <c r="B1006" s="12" t="s">
        <v>227</v>
      </c>
      <c r="C1006" s="12" t="s">
        <v>189</v>
      </c>
      <c r="D1006" s="12" t="s">
        <v>190</v>
      </c>
      <c r="E1006" s="32">
        <v>194430</v>
      </c>
      <c r="F1006" s="32">
        <v>1058500</v>
      </c>
      <c r="G1006" s="32">
        <v>34744</v>
      </c>
    </row>
    <row r="1007" spans="1:7" s="1" customFormat="1" ht="18" customHeight="1">
      <c r="A1007" s="12" t="s">
        <v>226</v>
      </c>
      <c r="B1007" s="12" t="s">
        <v>227</v>
      </c>
      <c r="C1007" s="12" t="s">
        <v>216</v>
      </c>
      <c r="D1007" s="12" t="s">
        <v>217</v>
      </c>
      <c r="E1007" s="32">
        <v>7023</v>
      </c>
      <c r="F1007" s="32">
        <v>17848</v>
      </c>
      <c r="G1007" s="32">
        <v>99</v>
      </c>
    </row>
    <row r="1008" spans="1:7" s="1" customFormat="1" ht="18" customHeight="1">
      <c r="A1008" s="12" t="s">
        <v>226</v>
      </c>
      <c r="B1008" s="12" t="s">
        <v>227</v>
      </c>
      <c r="C1008" s="12" t="s">
        <v>200</v>
      </c>
      <c r="D1008" s="12" t="s">
        <v>294</v>
      </c>
      <c r="E1008" s="32">
        <v>507</v>
      </c>
      <c r="F1008" s="32">
        <v>0</v>
      </c>
      <c r="G1008" s="32">
        <v>0</v>
      </c>
    </row>
    <row r="1009" spans="1:7" s="1" customFormat="1" ht="18" customHeight="1">
      <c r="A1009" s="12" t="s">
        <v>226</v>
      </c>
      <c r="B1009" s="12" t="s">
        <v>227</v>
      </c>
      <c r="C1009" s="12" t="s">
        <v>202</v>
      </c>
      <c r="D1009" s="12" t="s">
        <v>203</v>
      </c>
      <c r="E1009" s="32">
        <v>92994</v>
      </c>
      <c r="F1009" s="32">
        <v>238198</v>
      </c>
      <c r="G1009" s="32">
        <v>5744</v>
      </c>
    </row>
    <row r="1010" spans="1:7" s="1" customFormat="1" ht="18" customHeight="1">
      <c r="A1010" s="12" t="s">
        <v>226</v>
      </c>
      <c r="B1010" s="12" t="s">
        <v>227</v>
      </c>
      <c r="C1010" s="12" t="s">
        <v>202</v>
      </c>
      <c r="D1010" s="12" t="s">
        <v>281</v>
      </c>
      <c r="E1010" s="32">
        <v>913</v>
      </c>
      <c r="F1010" s="32">
        <v>1</v>
      </c>
      <c r="G1010" s="32">
        <v>0</v>
      </c>
    </row>
    <row r="1011" spans="1:7" s="1" customFormat="1" ht="18" customHeight="1">
      <c r="A1011" s="12" t="s">
        <v>226</v>
      </c>
      <c r="B1011" s="12" t="s">
        <v>227</v>
      </c>
      <c r="C1011" s="12" t="s">
        <v>191</v>
      </c>
      <c r="D1011" s="12" t="s">
        <v>192</v>
      </c>
      <c r="E1011" s="32">
        <v>31519</v>
      </c>
      <c r="F1011" s="32">
        <v>146327</v>
      </c>
      <c r="G1011" s="32">
        <v>1048</v>
      </c>
    </row>
    <row r="1012" spans="1:7" s="1" customFormat="1" ht="18" customHeight="1">
      <c r="A1012" s="12" t="s">
        <v>226</v>
      </c>
      <c r="B1012" s="12" t="s">
        <v>227</v>
      </c>
      <c r="C1012" s="12" t="s">
        <v>191</v>
      </c>
      <c r="D1012" s="12" t="s">
        <v>314</v>
      </c>
      <c r="E1012" s="32">
        <v>4337</v>
      </c>
      <c r="F1012" s="32">
        <v>31</v>
      </c>
      <c r="G1012" s="32">
        <v>0</v>
      </c>
    </row>
    <row r="1013" spans="1:7" s="1" customFormat="1" ht="18" customHeight="1">
      <c r="A1013" s="12" t="s">
        <v>226</v>
      </c>
      <c r="B1013" s="12" t="s">
        <v>227</v>
      </c>
      <c r="C1013" s="12" t="s">
        <v>193</v>
      </c>
      <c r="D1013" s="12" t="s">
        <v>194</v>
      </c>
      <c r="E1013" s="32">
        <v>39937</v>
      </c>
      <c r="F1013" s="32">
        <v>213690</v>
      </c>
      <c r="G1013" s="32">
        <v>1048</v>
      </c>
    </row>
    <row r="1014" spans="1:7" s="1" customFormat="1" ht="18" customHeight="1">
      <c r="A1014" s="12" t="s">
        <v>226</v>
      </c>
      <c r="B1014" s="12" t="s">
        <v>227</v>
      </c>
      <c r="C1014" s="12" t="s">
        <v>193</v>
      </c>
      <c r="D1014" s="12" t="s">
        <v>332</v>
      </c>
      <c r="E1014" s="32">
        <v>3728</v>
      </c>
      <c r="F1014" s="32">
        <v>665</v>
      </c>
      <c r="G1014" s="32">
        <v>0</v>
      </c>
    </row>
    <row r="1015" spans="1:7" s="1" customFormat="1" ht="18" customHeight="1">
      <c r="A1015" s="12" t="s">
        <v>226</v>
      </c>
      <c r="B1015" s="12" t="s">
        <v>227</v>
      </c>
      <c r="C1015" s="12" t="s">
        <v>195</v>
      </c>
      <c r="D1015" s="12" t="s">
        <v>196</v>
      </c>
      <c r="E1015" s="32">
        <v>1338</v>
      </c>
      <c r="F1015" s="32">
        <v>24962</v>
      </c>
      <c r="G1015" s="32">
        <v>0</v>
      </c>
    </row>
    <row r="1016" spans="1:7" s="1" customFormat="1" ht="18" customHeight="1">
      <c r="A1016" s="12" t="s">
        <v>226</v>
      </c>
      <c r="B1016" s="12" t="s">
        <v>227</v>
      </c>
      <c r="C1016" s="12" t="s">
        <v>222</v>
      </c>
      <c r="D1016" s="12" t="s">
        <v>225</v>
      </c>
      <c r="E1016" s="32">
        <v>4625</v>
      </c>
      <c r="F1016" s="32">
        <v>45702</v>
      </c>
      <c r="G1016" s="32">
        <v>0</v>
      </c>
    </row>
    <row r="1017" spans="1:7" s="1" customFormat="1" ht="18" customHeight="1">
      <c r="A1017" s="12" t="s">
        <v>226</v>
      </c>
      <c r="B1017" s="12" t="s">
        <v>227</v>
      </c>
      <c r="C1017" s="12" t="s">
        <v>291</v>
      </c>
      <c r="D1017" s="12" t="s">
        <v>292</v>
      </c>
      <c r="E1017" s="32">
        <v>1428</v>
      </c>
      <c r="F1017" s="32">
        <v>128195</v>
      </c>
      <c r="G1017" s="32">
        <v>0</v>
      </c>
    </row>
    <row r="1018" spans="1:7" s="1" customFormat="1" ht="18" customHeight="1">
      <c r="A1018" s="12" t="s">
        <v>226</v>
      </c>
      <c r="B1018" s="12" t="s">
        <v>227</v>
      </c>
      <c r="C1018" s="12" t="s">
        <v>226</v>
      </c>
      <c r="D1018" s="12" t="s">
        <v>315</v>
      </c>
      <c r="E1018" s="32">
        <v>16442</v>
      </c>
      <c r="F1018" s="32">
        <v>43</v>
      </c>
      <c r="G1018" s="32">
        <v>0</v>
      </c>
    </row>
    <row r="1019" spans="1:7" s="1" customFormat="1" ht="18" customHeight="1">
      <c r="A1019" s="12" t="s">
        <v>226</v>
      </c>
      <c r="B1019" s="12" t="s">
        <v>227</v>
      </c>
      <c r="C1019" s="12" t="s">
        <v>226</v>
      </c>
      <c r="D1019" s="12" t="s">
        <v>228</v>
      </c>
      <c r="E1019" s="32">
        <v>164136</v>
      </c>
      <c r="F1019" s="32">
        <v>108867</v>
      </c>
      <c r="G1019" s="32">
        <v>0</v>
      </c>
    </row>
    <row r="1020" spans="1:7" s="1" customFormat="1" ht="18" customHeight="1">
      <c r="A1020" s="12" t="s">
        <v>226</v>
      </c>
      <c r="B1020" s="12" t="s">
        <v>227</v>
      </c>
      <c r="C1020" s="12" t="s">
        <v>226</v>
      </c>
      <c r="D1020" s="12" t="s">
        <v>337</v>
      </c>
      <c r="E1020" s="32">
        <v>131</v>
      </c>
      <c r="F1020" s="32">
        <v>0</v>
      </c>
      <c r="G1020" s="32">
        <v>0</v>
      </c>
    </row>
    <row r="1021" spans="1:7" s="1" customFormat="1" ht="18" customHeight="1">
      <c r="A1021" s="12" t="s">
        <v>226</v>
      </c>
      <c r="B1021" s="12" t="s">
        <v>227</v>
      </c>
      <c r="C1021" s="12" t="s">
        <v>226</v>
      </c>
      <c r="D1021" s="12" t="s">
        <v>229</v>
      </c>
      <c r="E1021" s="32">
        <v>151477</v>
      </c>
      <c r="F1021" s="32">
        <v>287276</v>
      </c>
      <c r="G1021" s="32">
        <v>323</v>
      </c>
    </row>
    <row r="1022" spans="1:7" s="1" customFormat="1" ht="18" customHeight="1">
      <c r="A1022" s="12" t="s">
        <v>226</v>
      </c>
      <c r="B1022" s="12" t="s">
        <v>227</v>
      </c>
      <c r="C1022" s="12" t="s">
        <v>226</v>
      </c>
      <c r="D1022" s="12" t="s">
        <v>304</v>
      </c>
      <c r="E1022" s="32">
        <v>75844</v>
      </c>
      <c r="F1022" s="32">
        <v>65676</v>
      </c>
      <c r="G1022" s="32">
        <v>0</v>
      </c>
    </row>
    <row r="1023" spans="1:7" s="1" customFormat="1" ht="18" customHeight="1">
      <c r="A1023" s="12" t="s">
        <v>226</v>
      </c>
      <c r="B1023" s="12" t="s">
        <v>227</v>
      </c>
      <c r="C1023" s="12" t="s">
        <v>204</v>
      </c>
      <c r="D1023" s="12" t="s">
        <v>205</v>
      </c>
      <c r="E1023" s="32">
        <v>260728</v>
      </c>
      <c r="F1023" s="32">
        <v>588074</v>
      </c>
      <c r="G1023" s="32">
        <v>4352</v>
      </c>
    </row>
    <row r="1024" spans="1:7" s="1" customFormat="1" ht="18" customHeight="1">
      <c r="A1024" s="12" t="s">
        <v>226</v>
      </c>
      <c r="B1024" s="12" t="s">
        <v>227</v>
      </c>
      <c r="C1024" s="12" t="s">
        <v>204</v>
      </c>
      <c r="D1024" s="12" t="s">
        <v>230</v>
      </c>
      <c r="E1024" s="32">
        <v>87656</v>
      </c>
      <c r="F1024" s="32">
        <v>39054</v>
      </c>
      <c r="G1024" s="32">
        <v>0</v>
      </c>
    </row>
    <row r="1025" spans="1:7" s="1" customFormat="1" ht="18" customHeight="1">
      <c r="A1025" s="12" t="s">
        <v>226</v>
      </c>
      <c r="B1025" s="12" t="s">
        <v>227</v>
      </c>
      <c r="C1025" s="12" t="s">
        <v>231</v>
      </c>
      <c r="D1025" s="12" t="s">
        <v>232</v>
      </c>
      <c r="E1025" s="32">
        <v>1897</v>
      </c>
      <c r="F1025" s="32">
        <v>7151</v>
      </c>
      <c r="G1025" s="32">
        <v>0</v>
      </c>
    </row>
    <row r="1026" spans="1:7" s="1" customFormat="1" ht="18" customHeight="1">
      <c r="A1026" s="12" t="s">
        <v>226</v>
      </c>
      <c r="B1026" s="12" t="s">
        <v>227</v>
      </c>
      <c r="C1026" s="12" t="s">
        <v>197</v>
      </c>
      <c r="D1026" s="12" t="s">
        <v>199</v>
      </c>
      <c r="E1026" s="32">
        <v>5113</v>
      </c>
      <c r="F1026" s="32">
        <v>97529</v>
      </c>
      <c r="G1026" s="32">
        <v>1048</v>
      </c>
    </row>
    <row r="1027" spans="1:7" s="1" customFormat="1" ht="18" customHeight="1">
      <c r="A1027" s="12" t="s">
        <v>226</v>
      </c>
      <c r="B1027" s="12" t="s">
        <v>227</v>
      </c>
      <c r="C1027" s="12" t="s">
        <v>233</v>
      </c>
      <c r="D1027" s="12" t="s">
        <v>338</v>
      </c>
      <c r="E1027" s="32">
        <v>13650</v>
      </c>
      <c r="F1027" s="32">
        <v>25600</v>
      </c>
      <c r="G1027" s="32">
        <v>0</v>
      </c>
    </row>
    <row r="1028" spans="1:7" s="1" customFormat="1" ht="18" customHeight="1">
      <c r="A1028" s="12" t="s">
        <v>226</v>
      </c>
      <c r="B1028" s="12" t="s">
        <v>227</v>
      </c>
      <c r="C1028" s="12" t="s">
        <v>233</v>
      </c>
      <c r="D1028" s="12" t="s">
        <v>339</v>
      </c>
      <c r="E1028" s="32">
        <v>427</v>
      </c>
      <c r="F1028" s="32">
        <v>0</v>
      </c>
      <c r="G1028" s="32">
        <v>0</v>
      </c>
    </row>
    <row r="1029" spans="1:7" s="1" customFormat="1" ht="18" customHeight="1">
      <c r="A1029" s="12" t="s">
        <v>226</v>
      </c>
      <c r="B1029" s="12" t="s">
        <v>227</v>
      </c>
      <c r="C1029" s="12" t="s">
        <v>233</v>
      </c>
      <c r="D1029" s="12" t="s">
        <v>340</v>
      </c>
      <c r="E1029" s="32">
        <v>1002</v>
      </c>
      <c r="F1029" s="32">
        <v>0</v>
      </c>
      <c r="G1029" s="32">
        <v>0</v>
      </c>
    </row>
    <row r="1030" spans="1:7" s="1" customFormat="1" ht="18" customHeight="1">
      <c r="A1030" s="12" t="s">
        <v>226</v>
      </c>
      <c r="B1030" s="12" t="s">
        <v>227</v>
      </c>
      <c r="C1030" s="12" t="s">
        <v>233</v>
      </c>
      <c r="D1030" s="12" t="s">
        <v>234</v>
      </c>
      <c r="E1030" s="32">
        <v>320291</v>
      </c>
      <c r="F1030" s="32">
        <v>919102</v>
      </c>
      <c r="G1030" s="32">
        <v>9564</v>
      </c>
    </row>
    <row r="1031" spans="1:7" s="1" customFormat="1" ht="18" customHeight="1">
      <c r="A1031" s="12" t="s">
        <v>226</v>
      </c>
      <c r="B1031" s="12" t="s">
        <v>227</v>
      </c>
      <c r="C1031" s="12" t="s">
        <v>235</v>
      </c>
      <c r="D1031" s="12" t="s">
        <v>341</v>
      </c>
      <c r="E1031" s="32">
        <v>1292</v>
      </c>
      <c r="F1031" s="32">
        <v>0</v>
      </c>
      <c r="G1031" s="32">
        <v>0</v>
      </c>
    </row>
    <row r="1032" spans="1:7" s="1" customFormat="1" ht="18" customHeight="1">
      <c r="A1032" s="12" t="s">
        <v>226</v>
      </c>
      <c r="B1032" s="12" t="s">
        <v>227</v>
      </c>
      <c r="C1032" s="12" t="s">
        <v>235</v>
      </c>
      <c r="D1032" s="12" t="s">
        <v>302</v>
      </c>
      <c r="E1032" s="32">
        <v>741</v>
      </c>
      <c r="F1032" s="32">
        <v>0</v>
      </c>
      <c r="G1032" s="32">
        <v>0</v>
      </c>
    </row>
    <row r="1033" spans="1:7" s="1" customFormat="1" ht="18" customHeight="1">
      <c r="A1033" s="12" t="s">
        <v>226</v>
      </c>
      <c r="B1033" s="12" t="s">
        <v>227</v>
      </c>
      <c r="C1033" s="12" t="s">
        <v>235</v>
      </c>
      <c r="D1033" s="12" t="s">
        <v>236</v>
      </c>
      <c r="E1033" s="32">
        <v>16534</v>
      </c>
      <c r="F1033" s="32">
        <v>99578</v>
      </c>
      <c r="G1033" s="32">
        <v>2013877</v>
      </c>
    </row>
    <row r="1034" spans="1:7" s="1" customFormat="1" ht="18" customHeight="1">
      <c r="A1034" s="12" t="s">
        <v>226</v>
      </c>
      <c r="B1034" s="12" t="s">
        <v>227</v>
      </c>
      <c r="C1034" s="12" t="s">
        <v>235</v>
      </c>
      <c r="D1034" s="12" t="s">
        <v>342</v>
      </c>
      <c r="E1034" s="32">
        <v>1147</v>
      </c>
      <c r="F1034" s="32">
        <v>0</v>
      </c>
      <c r="G1034" s="32">
        <v>0</v>
      </c>
    </row>
    <row r="1035" spans="1:7" s="1" customFormat="1" ht="18" customHeight="1">
      <c r="A1035" s="12" t="s">
        <v>226</v>
      </c>
      <c r="B1035" s="12" t="s">
        <v>227</v>
      </c>
      <c r="C1035" s="12" t="s">
        <v>235</v>
      </c>
      <c r="D1035" s="12" t="s">
        <v>320</v>
      </c>
      <c r="E1035" s="32">
        <v>25</v>
      </c>
      <c r="F1035" s="32">
        <v>0</v>
      </c>
      <c r="G1035" s="32">
        <v>0</v>
      </c>
    </row>
    <row r="1036" spans="1:7" s="1" customFormat="1" ht="18" customHeight="1">
      <c r="A1036" s="12" t="s">
        <v>226</v>
      </c>
      <c r="B1036" s="12" t="s">
        <v>227</v>
      </c>
      <c r="C1036" s="12" t="s">
        <v>206</v>
      </c>
      <c r="D1036" s="12" t="s">
        <v>207</v>
      </c>
      <c r="E1036" s="32">
        <v>218379</v>
      </c>
      <c r="F1036" s="32">
        <v>433269</v>
      </c>
      <c r="G1036" s="32">
        <v>2161</v>
      </c>
    </row>
    <row r="1037" spans="1:7" s="1" customFormat="1" ht="18" customHeight="1">
      <c r="A1037" s="12" t="s">
        <v>226</v>
      </c>
      <c r="B1037" s="12" t="s">
        <v>227</v>
      </c>
      <c r="C1037" s="12" t="s">
        <v>206</v>
      </c>
      <c r="D1037" s="12" t="s">
        <v>285</v>
      </c>
      <c r="E1037" s="32">
        <v>26</v>
      </c>
      <c r="F1037" s="32">
        <v>0</v>
      </c>
      <c r="G1037" s="32">
        <v>0</v>
      </c>
    </row>
    <row r="1038" spans="1:7" s="1" customFormat="1" ht="18" customHeight="1">
      <c r="A1038" s="12" t="s">
        <v>226</v>
      </c>
      <c r="B1038" s="12" t="s">
        <v>227</v>
      </c>
      <c r="C1038" s="12" t="s">
        <v>206</v>
      </c>
      <c r="D1038" s="12" t="s">
        <v>239</v>
      </c>
      <c r="E1038" s="32">
        <v>21551</v>
      </c>
      <c r="F1038" s="32">
        <v>0</v>
      </c>
      <c r="G1038" s="32">
        <v>0</v>
      </c>
    </row>
    <row r="1039" spans="1:7" s="1" customFormat="1" ht="18" customHeight="1">
      <c r="A1039" s="12" t="s">
        <v>226</v>
      </c>
      <c r="B1039" s="12" t="s">
        <v>227</v>
      </c>
      <c r="C1039" s="12" t="s">
        <v>206</v>
      </c>
      <c r="D1039" s="12" t="s">
        <v>293</v>
      </c>
      <c r="E1039" s="32">
        <v>3031</v>
      </c>
      <c r="F1039" s="32">
        <v>0</v>
      </c>
      <c r="G1039" s="32">
        <v>0</v>
      </c>
    </row>
    <row r="1040" spans="1:7" s="1" customFormat="1" ht="18" customHeight="1">
      <c r="A1040" s="12" t="s">
        <v>226</v>
      </c>
      <c r="B1040" s="12" t="s">
        <v>227</v>
      </c>
      <c r="C1040" s="12" t="s">
        <v>206</v>
      </c>
      <c r="D1040" s="12" t="s">
        <v>241</v>
      </c>
      <c r="E1040" s="32">
        <v>581924</v>
      </c>
      <c r="F1040" s="32">
        <v>714952</v>
      </c>
      <c r="G1040" s="32">
        <v>3066</v>
      </c>
    </row>
    <row r="1041" spans="1:7" s="1" customFormat="1" ht="18" customHeight="1">
      <c r="A1041" s="12" t="s">
        <v>226</v>
      </c>
      <c r="B1041" s="12" t="s">
        <v>227</v>
      </c>
      <c r="C1041" s="12" t="s">
        <v>206</v>
      </c>
      <c r="D1041" s="12" t="s">
        <v>208</v>
      </c>
      <c r="E1041" s="32">
        <v>528668</v>
      </c>
      <c r="F1041" s="32">
        <v>671324</v>
      </c>
      <c r="G1041" s="32">
        <v>3397135</v>
      </c>
    </row>
    <row r="1042" spans="1:7" s="1" customFormat="1" ht="18" customHeight="1">
      <c r="A1042" s="12" t="s">
        <v>226</v>
      </c>
      <c r="B1042" s="12" t="s">
        <v>228</v>
      </c>
      <c r="C1042" s="12" t="s">
        <v>209</v>
      </c>
      <c r="D1042" s="12" t="s">
        <v>210</v>
      </c>
      <c r="E1042" s="32">
        <v>214</v>
      </c>
      <c r="F1042" s="32">
        <v>207</v>
      </c>
      <c r="G1042" s="32">
        <v>0</v>
      </c>
    </row>
    <row r="1043" spans="1:7" s="1" customFormat="1" ht="18" customHeight="1">
      <c r="A1043" s="12" t="s">
        <v>226</v>
      </c>
      <c r="B1043" s="12" t="s">
        <v>228</v>
      </c>
      <c r="C1043" s="12" t="s">
        <v>185</v>
      </c>
      <c r="D1043" s="12" t="s">
        <v>186</v>
      </c>
      <c r="E1043" s="32">
        <v>2081</v>
      </c>
      <c r="F1043" s="32">
        <v>13430</v>
      </c>
      <c r="G1043" s="32">
        <v>0</v>
      </c>
    </row>
    <row r="1044" spans="1:7" s="1" customFormat="1" ht="18" customHeight="1">
      <c r="A1044" s="12" t="s">
        <v>226</v>
      </c>
      <c r="B1044" s="12" t="s">
        <v>228</v>
      </c>
      <c r="C1044" s="12" t="s">
        <v>211</v>
      </c>
      <c r="D1044" s="12" t="s">
        <v>214</v>
      </c>
      <c r="E1044" s="32">
        <v>2504</v>
      </c>
      <c r="F1044" s="32">
        <v>1200</v>
      </c>
      <c r="G1044" s="32">
        <v>0</v>
      </c>
    </row>
    <row r="1045" spans="1:7" s="1" customFormat="1" ht="18" customHeight="1">
      <c r="A1045" s="12" t="s">
        <v>226</v>
      </c>
      <c r="B1045" s="12" t="s">
        <v>228</v>
      </c>
      <c r="C1045" s="12" t="s">
        <v>189</v>
      </c>
      <c r="D1045" s="12" t="s">
        <v>190</v>
      </c>
      <c r="E1045" s="32">
        <v>14724</v>
      </c>
      <c r="F1045" s="32">
        <v>18422</v>
      </c>
      <c r="G1045" s="32">
        <v>0</v>
      </c>
    </row>
    <row r="1046" spans="1:7" s="1" customFormat="1" ht="18" customHeight="1">
      <c r="A1046" s="12" t="s">
        <v>226</v>
      </c>
      <c r="B1046" s="12" t="s">
        <v>228</v>
      </c>
      <c r="C1046" s="12" t="s">
        <v>202</v>
      </c>
      <c r="D1046" s="12" t="s">
        <v>203</v>
      </c>
      <c r="E1046" s="32">
        <v>1459</v>
      </c>
      <c r="F1046" s="32">
        <v>0</v>
      </c>
      <c r="G1046" s="32">
        <v>0</v>
      </c>
    </row>
    <row r="1047" spans="1:7" s="1" customFormat="1" ht="18" customHeight="1">
      <c r="A1047" s="12" t="s">
        <v>226</v>
      </c>
      <c r="B1047" s="12" t="s">
        <v>228</v>
      </c>
      <c r="C1047" s="12" t="s">
        <v>191</v>
      </c>
      <c r="D1047" s="12" t="s">
        <v>192</v>
      </c>
      <c r="E1047" s="32">
        <v>1725</v>
      </c>
      <c r="F1047" s="32">
        <v>15</v>
      </c>
      <c r="G1047" s="32">
        <v>0</v>
      </c>
    </row>
    <row r="1048" spans="1:7" s="1" customFormat="1" ht="18" customHeight="1">
      <c r="A1048" s="12" t="s">
        <v>226</v>
      </c>
      <c r="B1048" s="12" t="s">
        <v>228</v>
      </c>
      <c r="C1048" s="12" t="s">
        <v>191</v>
      </c>
      <c r="D1048" s="12" t="s">
        <v>314</v>
      </c>
      <c r="E1048" s="32">
        <v>110</v>
      </c>
      <c r="F1048" s="32">
        <v>3</v>
      </c>
      <c r="G1048" s="32">
        <v>0</v>
      </c>
    </row>
    <row r="1049" spans="1:7" s="1" customFormat="1" ht="18" customHeight="1">
      <c r="A1049" s="12" t="s">
        <v>226</v>
      </c>
      <c r="B1049" s="12" t="s">
        <v>228</v>
      </c>
      <c r="C1049" s="12" t="s">
        <v>193</v>
      </c>
      <c r="D1049" s="12" t="s">
        <v>194</v>
      </c>
      <c r="E1049" s="32">
        <v>6654</v>
      </c>
      <c r="F1049" s="32">
        <v>366</v>
      </c>
      <c r="G1049" s="32">
        <v>0</v>
      </c>
    </row>
    <row r="1050" spans="1:7" s="1" customFormat="1" ht="18" customHeight="1">
      <c r="A1050" s="12" t="s">
        <v>226</v>
      </c>
      <c r="B1050" s="12" t="s">
        <v>228</v>
      </c>
      <c r="C1050" s="12" t="s">
        <v>195</v>
      </c>
      <c r="D1050" s="12" t="s">
        <v>196</v>
      </c>
      <c r="E1050" s="32">
        <v>335</v>
      </c>
      <c r="F1050" s="32">
        <v>31</v>
      </c>
      <c r="G1050" s="32">
        <v>0</v>
      </c>
    </row>
    <row r="1051" spans="1:7" s="1" customFormat="1" ht="18" customHeight="1">
      <c r="A1051" s="12" t="s">
        <v>226</v>
      </c>
      <c r="B1051" s="12" t="s">
        <v>228</v>
      </c>
      <c r="C1051" s="12" t="s">
        <v>222</v>
      </c>
      <c r="D1051" s="12" t="s">
        <v>225</v>
      </c>
      <c r="E1051" s="32">
        <v>188</v>
      </c>
      <c r="F1051" s="32">
        <v>273</v>
      </c>
      <c r="G1051" s="32">
        <v>0</v>
      </c>
    </row>
    <row r="1052" spans="1:7" s="1" customFormat="1" ht="18" customHeight="1">
      <c r="A1052" s="12" t="s">
        <v>226</v>
      </c>
      <c r="B1052" s="12" t="s">
        <v>228</v>
      </c>
      <c r="C1052" s="12" t="s">
        <v>226</v>
      </c>
      <c r="D1052" s="12" t="s">
        <v>315</v>
      </c>
      <c r="E1052" s="32">
        <v>30</v>
      </c>
      <c r="F1052" s="32">
        <v>0</v>
      </c>
      <c r="G1052" s="32">
        <v>0</v>
      </c>
    </row>
    <row r="1053" spans="1:7" s="1" customFormat="1" ht="18" customHeight="1">
      <c r="A1053" s="12" t="s">
        <v>226</v>
      </c>
      <c r="B1053" s="12" t="s">
        <v>228</v>
      </c>
      <c r="C1053" s="12" t="s">
        <v>226</v>
      </c>
      <c r="D1053" s="12" t="s">
        <v>227</v>
      </c>
      <c r="E1053" s="32">
        <v>152819</v>
      </c>
      <c r="F1053" s="32">
        <v>117292</v>
      </c>
      <c r="G1053" s="32">
        <v>0</v>
      </c>
    </row>
    <row r="1054" spans="1:7" s="1" customFormat="1" ht="18" customHeight="1">
      <c r="A1054" s="12" t="s">
        <v>226</v>
      </c>
      <c r="B1054" s="12" t="s">
        <v>228</v>
      </c>
      <c r="C1054" s="12" t="s">
        <v>226</v>
      </c>
      <c r="D1054" s="12" t="s">
        <v>229</v>
      </c>
      <c r="E1054" s="32">
        <v>4052</v>
      </c>
      <c r="F1054" s="32">
        <v>120</v>
      </c>
      <c r="G1054" s="32">
        <v>0</v>
      </c>
    </row>
    <row r="1055" spans="1:7" s="1" customFormat="1" ht="18" customHeight="1">
      <c r="A1055" s="12" t="s">
        <v>226</v>
      </c>
      <c r="B1055" s="12" t="s">
        <v>228</v>
      </c>
      <c r="C1055" s="12" t="s">
        <v>226</v>
      </c>
      <c r="D1055" s="12" t="s">
        <v>304</v>
      </c>
      <c r="E1055" s="32">
        <v>629</v>
      </c>
      <c r="F1055" s="32">
        <v>0</v>
      </c>
      <c r="G1055" s="32">
        <v>0</v>
      </c>
    </row>
    <row r="1056" spans="1:7" s="1" customFormat="1" ht="18" customHeight="1">
      <c r="A1056" s="12" t="s">
        <v>226</v>
      </c>
      <c r="B1056" s="12" t="s">
        <v>228</v>
      </c>
      <c r="C1056" s="12" t="s">
        <v>204</v>
      </c>
      <c r="D1056" s="12" t="s">
        <v>205</v>
      </c>
      <c r="E1056" s="32">
        <v>143899</v>
      </c>
      <c r="F1056" s="32">
        <v>30555</v>
      </c>
      <c r="G1056" s="32">
        <v>0</v>
      </c>
    </row>
    <row r="1057" spans="1:7" s="1" customFormat="1" ht="18" customHeight="1">
      <c r="A1057" s="12" t="s">
        <v>226</v>
      </c>
      <c r="B1057" s="12" t="s">
        <v>228</v>
      </c>
      <c r="C1057" s="12" t="s">
        <v>204</v>
      </c>
      <c r="D1057" s="12" t="s">
        <v>230</v>
      </c>
      <c r="E1057" s="32">
        <v>17</v>
      </c>
      <c r="F1057" s="32">
        <v>0</v>
      </c>
      <c r="G1057" s="32">
        <v>0</v>
      </c>
    </row>
    <row r="1058" spans="1:7" s="1" customFormat="1" ht="18" customHeight="1">
      <c r="A1058" s="12" t="s">
        <v>226</v>
      </c>
      <c r="B1058" s="12" t="s">
        <v>228</v>
      </c>
      <c r="C1058" s="12" t="s">
        <v>233</v>
      </c>
      <c r="D1058" s="12" t="s">
        <v>234</v>
      </c>
      <c r="E1058" s="32">
        <v>16583</v>
      </c>
      <c r="F1058" s="32">
        <v>904</v>
      </c>
      <c r="G1058" s="32">
        <v>0</v>
      </c>
    </row>
    <row r="1059" spans="1:7" s="1" customFormat="1" ht="18" customHeight="1">
      <c r="A1059" s="12" t="s">
        <v>226</v>
      </c>
      <c r="B1059" s="12" t="s">
        <v>228</v>
      </c>
      <c r="C1059" s="12" t="s">
        <v>206</v>
      </c>
      <c r="D1059" s="12" t="s">
        <v>239</v>
      </c>
      <c r="E1059" s="32">
        <v>164</v>
      </c>
      <c r="F1059" s="32">
        <v>0</v>
      </c>
      <c r="G1059" s="32">
        <v>0</v>
      </c>
    </row>
    <row r="1060" spans="1:7" s="1" customFormat="1" ht="18" customHeight="1">
      <c r="A1060" s="12" t="s">
        <v>226</v>
      </c>
      <c r="B1060" s="12" t="s">
        <v>228</v>
      </c>
      <c r="C1060" s="12" t="s">
        <v>206</v>
      </c>
      <c r="D1060" s="12" t="s">
        <v>241</v>
      </c>
      <c r="E1060" s="32">
        <v>10853</v>
      </c>
      <c r="F1060" s="32">
        <v>63832</v>
      </c>
      <c r="G1060" s="32">
        <v>0</v>
      </c>
    </row>
    <row r="1061" spans="1:7" s="1" customFormat="1" ht="18" customHeight="1">
      <c r="A1061" s="12" t="s">
        <v>226</v>
      </c>
      <c r="B1061" s="12" t="s">
        <v>228</v>
      </c>
      <c r="C1061" s="12" t="s">
        <v>206</v>
      </c>
      <c r="D1061" s="12" t="s">
        <v>208</v>
      </c>
      <c r="E1061" s="32">
        <v>205050</v>
      </c>
      <c r="F1061" s="32">
        <v>74080</v>
      </c>
      <c r="G1061" s="32">
        <v>0</v>
      </c>
    </row>
    <row r="1062" spans="1:7" s="1" customFormat="1" ht="18" customHeight="1">
      <c r="A1062" s="12" t="s">
        <v>226</v>
      </c>
      <c r="B1062" s="12" t="s">
        <v>337</v>
      </c>
      <c r="C1062" s="12" t="s">
        <v>226</v>
      </c>
      <c r="D1062" s="12" t="s">
        <v>227</v>
      </c>
      <c r="E1062" s="32">
        <v>208</v>
      </c>
      <c r="F1062" s="32">
        <v>0</v>
      </c>
      <c r="G1062" s="32">
        <v>0</v>
      </c>
    </row>
    <row r="1063" spans="1:7" s="1" customFormat="1" ht="18" customHeight="1">
      <c r="A1063" s="12" t="s">
        <v>226</v>
      </c>
      <c r="B1063" s="12" t="s">
        <v>337</v>
      </c>
      <c r="C1063" s="12" t="s">
        <v>235</v>
      </c>
      <c r="D1063" s="12" t="s">
        <v>302</v>
      </c>
      <c r="E1063" s="32">
        <v>100</v>
      </c>
      <c r="F1063" s="32">
        <v>0</v>
      </c>
      <c r="G1063" s="32">
        <v>0</v>
      </c>
    </row>
    <row r="1064" spans="1:7" s="1" customFormat="1" ht="18" customHeight="1">
      <c r="A1064" s="12" t="s">
        <v>226</v>
      </c>
      <c r="B1064" s="12" t="s">
        <v>229</v>
      </c>
      <c r="C1064" s="12" t="s">
        <v>209</v>
      </c>
      <c r="D1064" s="12" t="s">
        <v>210</v>
      </c>
      <c r="E1064" s="32">
        <v>1824</v>
      </c>
      <c r="F1064" s="32">
        <v>0</v>
      </c>
      <c r="G1064" s="32">
        <v>0</v>
      </c>
    </row>
    <row r="1065" spans="1:7" s="1" customFormat="1" ht="18" customHeight="1">
      <c r="A1065" s="12" t="s">
        <v>226</v>
      </c>
      <c r="B1065" s="12" t="s">
        <v>229</v>
      </c>
      <c r="C1065" s="12" t="s">
        <v>211</v>
      </c>
      <c r="D1065" s="12" t="s">
        <v>213</v>
      </c>
      <c r="E1065" s="32">
        <v>1685</v>
      </c>
      <c r="F1065" s="32">
        <v>0</v>
      </c>
      <c r="G1065" s="32">
        <v>0</v>
      </c>
    </row>
    <row r="1066" spans="1:7" s="1" customFormat="1" ht="18" customHeight="1">
      <c r="A1066" s="12" t="s">
        <v>226</v>
      </c>
      <c r="B1066" s="12" t="s">
        <v>229</v>
      </c>
      <c r="C1066" s="12" t="s">
        <v>187</v>
      </c>
      <c r="D1066" s="12" t="s">
        <v>188</v>
      </c>
      <c r="E1066" s="32">
        <v>280</v>
      </c>
      <c r="F1066" s="32">
        <v>0</v>
      </c>
      <c r="G1066" s="32">
        <v>0</v>
      </c>
    </row>
    <row r="1067" spans="1:7" s="1" customFormat="1" ht="18" customHeight="1">
      <c r="A1067" s="12" t="s">
        <v>226</v>
      </c>
      <c r="B1067" s="12" t="s">
        <v>229</v>
      </c>
      <c r="C1067" s="12" t="s">
        <v>189</v>
      </c>
      <c r="D1067" s="12" t="s">
        <v>190</v>
      </c>
      <c r="E1067" s="32">
        <v>2437</v>
      </c>
      <c r="F1067" s="32">
        <v>21680</v>
      </c>
      <c r="G1067" s="32">
        <v>0</v>
      </c>
    </row>
    <row r="1068" spans="1:7" s="1" customFormat="1" ht="18" customHeight="1">
      <c r="A1068" s="12" t="s">
        <v>226</v>
      </c>
      <c r="B1068" s="12" t="s">
        <v>229</v>
      </c>
      <c r="C1068" s="12" t="s">
        <v>200</v>
      </c>
      <c r="D1068" s="12" t="s">
        <v>294</v>
      </c>
      <c r="E1068" s="32">
        <v>147</v>
      </c>
      <c r="F1068" s="32">
        <v>0</v>
      </c>
      <c r="G1068" s="32">
        <v>0</v>
      </c>
    </row>
    <row r="1069" spans="1:7" s="1" customFormat="1" ht="18" customHeight="1">
      <c r="A1069" s="12" t="s">
        <v>226</v>
      </c>
      <c r="B1069" s="12" t="s">
        <v>229</v>
      </c>
      <c r="C1069" s="12" t="s">
        <v>191</v>
      </c>
      <c r="D1069" s="12" t="s">
        <v>192</v>
      </c>
      <c r="E1069" s="32">
        <v>8635</v>
      </c>
      <c r="F1069" s="32">
        <v>13196</v>
      </c>
      <c r="G1069" s="32">
        <v>0</v>
      </c>
    </row>
    <row r="1070" spans="1:7" s="1" customFormat="1" ht="18" customHeight="1">
      <c r="A1070" s="12" t="s">
        <v>226</v>
      </c>
      <c r="B1070" s="12" t="s">
        <v>229</v>
      </c>
      <c r="C1070" s="12" t="s">
        <v>193</v>
      </c>
      <c r="D1070" s="12" t="s">
        <v>194</v>
      </c>
      <c r="E1070" s="32">
        <v>11975</v>
      </c>
      <c r="F1070" s="32">
        <v>13469</v>
      </c>
      <c r="G1070" s="32">
        <v>0</v>
      </c>
    </row>
    <row r="1071" spans="1:7" s="1" customFormat="1" ht="18" customHeight="1">
      <c r="A1071" s="12" t="s">
        <v>226</v>
      </c>
      <c r="B1071" s="12" t="s">
        <v>229</v>
      </c>
      <c r="C1071" s="12" t="s">
        <v>222</v>
      </c>
      <c r="D1071" s="12" t="s">
        <v>225</v>
      </c>
      <c r="E1071" s="32">
        <v>1068</v>
      </c>
      <c r="F1071" s="32">
        <v>4349</v>
      </c>
      <c r="G1071" s="32">
        <v>0</v>
      </c>
    </row>
    <row r="1072" spans="1:7" s="1" customFormat="1" ht="18" customHeight="1">
      <c r="A1072" s="12" t="s">
        <v>226</v>
      </c>
      <c r="B1072" s="12" t="s">
        <v>229</v>
      </c>
      <c r="C1072" s="12" t="s">
        <v>291</v>
      </c>
      <c r="D1072" s="12" t="s">
        <v>292</v>
      </c>
      <c r="E1072" s="32">
        <v>79</v>
      </c>
      <c r="F1072" s="32">
        <v>6712</v>
      </c>
      <c r="G1072" s="32">
        <v>0</v>
      </c>
    </row>
    <row r="1073" spans="1:7" s="1" customFormat="1" ht="18" customHeight="1">
      <c r="A1073" s="12" t="s">
        <v>226</v>
      </c>
      <c r="B1073" s="12" t="s">
        <v>229</v>
      </c>
      <c r="C1073" s="12" t="s">
        <v>226</v>
      </c>
      <c r="D1073" s="12" t="s">
        <v>315</v>
      </c>
      <c r="E1073" s="32">
        <v>3882</v>
      </c>
      <c r="F1073" s="32">
        <v>112</v>
      </c>
      <c r="G1073" s="32">
        <v>0</v>
      </c>
    </row>
    <row r="1074" spans="1:7" s="1" customFormat="1" ht="18" customHeight="1">
      <c r="A1074" s="12" t="s">
        <v>226</v>
      </c>
      <c r="B1074" s="12" t="s">
        <v>229</v>
      </c>
      <c r="C1074" s="12" t="s">
        <v>226</v>
      </c>
      <c r="D1074" s="12" t="s">
        <v>227</v>
      </c>
      <c r="E1074" s="32">
        <v>158303</v>
      </c>
      <c r="F1074" s="32">
        <v>250951</v>
      </c>
      <c r="G1074" s="32">
        <v>0</v>
      </c>
    </row>
    <row r="1075" spans="1:7" s="1" customFormat="1" ht="18" customHeight="1">
      <c r="A1075" s="12" t="s">
        <v>226</v>
      </c>
      <c r="B1075" s="12" t="s">
        <v>229</v>
      </c>
      <c r="C1075" s="12" t="s">
        <v>226</v>
      </c>
      <c r="D1075" s="12" t="s">
        <v>228</v>
      </c>
      <c r="E1075" s="32">
        <v>4756</v>
      </c>
      <c r="F1075" s="32">
        <v>783</v>
      </c>
      <c r="G1075" s="32">
        <v>0</v>
      </c>
    </row>
    <row r="1076" spans="1:7" s="1" customFormat="1" ht="18" customHeight="1">
      <c r="A1076" s="12" t="s">
        <v>226</v>
      </c>
      <c r="B1076" s="12" t="s">
        <v>229</v>
      </c>
      <c r="C1076" s="12" t="s">
        <v>226</v>
      </c>
      <c r="D1076" s="12" t="s">
        <v>304</v>
      </c>
      <c r="E1076" s="32">
        <v>3185</v>
      </c>
      <c r="F1076" s="32">
        <v>169</v>
      </c>
      <c r="G1076" s="32">
        <v>0</v>
      </c>
    </row>
    <row r="1077" spans="1:7" s="1" customFormat="1" ht="18" customHeight="1">
      <c r="A1077" s="12" t="s">
        <v>226</v>
      </c>
      <c r="B1077" s="12" t="s">
        <v>229</v>
      </c>
      <c r="C1077" s="12" t="s">
        <v>204</v>
      </c>
      <c r="D1077" s="12" t="s">
        <v>205</v>
      </c>
      <c r="E1077" s="32">
        <v>1655</v>
      </c>
      <c r="F1077" s="32">
        <v>34776</v>
      </c>
      <c r="G1077" s="32">
        <v>0</v>
      </c>
    </row>
    <row r="1078" spans="1:7" s="1" customFormat="1" ht="18" customHeight="1">
      <c r="A1078" s="12" t="s">
        <v>226</v>
      </c>
      <c r="B1078" s="12" t="s">
        <v>229</v>
      </c>
      <c r="C1078" s="12" t="s">
        <v>204</v>
      </c>
      <c r="D1078" s="12" t="s">
        <v>230</v>
      </c>
      <c r="E1078" s="32">
        <v>3337</v>
      </c>
      <c r="F1078" s="32">
        <v>145</v>
      </c>
      <c r="G1078" s="32">
        <v>0</v>
      </c>
    </row>
    <row r="1079" spans="1:7" s="1" customFormat="1" ht="18" customHeight="1">
      <c r="A1079" s="12" t="s">
        <v>226</v>
      </c>
      <c r="B1079" s="12" t="s">
        <v>229</v>
      </c>
      <c r="C1079" s="12" t="s">
        <v>231</v>
      </c>
      <c r="D1079" s="12" t="s">
        <v>232</v>
      </c>
      <c r="E1079" s="32">
        <v>285</v>
      </c>
      <c r="F1079" s="32">
        <v>0</v>
      </c>
      <c r="G1079" s="32">
        <v>0</v>
      </c>
    </row>
    <row r="1080" spans="1:7" s="1" customFormat="1" ht="18" customHeight="1">
      <c r="A1080" s="12" t="s">
        <v>226</v>
      </c>
      <c r="B1080" s="12" t="s">
        <v>229</v>
      </c>
      <c r="C1080" s="12" t="s">
        <v>233</v>
      </c>
      <c r="D1080" s="12" t="s">
        <v>234</v>
      </c>
      <c r="E1080" s="32">
        <v>13178</v>
      </c>
      <c r="F1080" s="32">
        <v>88009</v>
      </c>
      <c r="G1080" s="32">
        <v>0</v>
      </c>
    </row>
    <row r="1081" spans="1:7" s="1" customFormat="1" ht="18" customHeight="1">
      <c r="A1081" s="12" t="s">
        <v>226</v>
      </c>
      <c r="B1081" s="12" t="s">
        <v>229</v>
      </c>
      <c r="C1081" s="12" t="s">
        <v>235</v>
      </c>
      <c r="D1081" s="12" t="s">
        <v>236</v>
      </c>
      <c r="E1081" s="32">
        <v>340</v>
      </c>
      <c r="F1081" s="32">
        <v>0</v>
      </c>
      <c r="G1081" s="32">
        <v>0</v>
      </c>
    </row>
    <row r="1082" spans="1:7" s="1" customFormat="1" ht="18" customHeight="1">
      <c r="A1082" s="12" t="s">
        <v>226</v>
      </c>
      <c r="B1082" s="12" t="s">
        <v>229</v>
      </c>
      <c r="C1082" s="12" t="s">
        <v>235</v>
      </c>
      <c r="D1082" s="12" t="s">
        <v>320</v>
      </c>
      <c r="E1082" s="32">
        <v>34</v>
      </c>
      <c r="F1082" s="32">
        <v>0</v>
      </c>
      <c r="G1082" s="32">
        <v>0</v>
      </c>
    </row>
    <row r="1083" spans="1:7" s="1" customFormat="1" ht="18" customHeight="1">
      <c r="A1083" s="12" t="s">
        <v>226</v>
      </c>
      <c r="B1083" s="12" t="s">
        <v>229</v>
      </c>
      <c r="C1083" s="12" t="s">
        <v>206</v>
      </c>
      <c r="D1083" s="12" t="s">
        <v>207</v>
      </c>
      <c r="E1083" s="32">
        <v>452</v>
      </c>
      <c r="F1083" s="32">
        <v>0</v>
      </c>
      <c r="G1083" s="32">
        <v>0</v>
      </c>
    </row>
    <row r="1084" spans="1:7" s="1" customFormat="1" ht="18" customHeight="1">
      <c r="A1084" s="12" t="s">
        <v>226</v>
      </c>
      <c r="B1084" s="12" t="s">
        <v>229</v>
      </c>
      <c r="C1084" s="12" t="s">
        <v>206</v>
      </c>
      <c r="D1084" s="12" t="s">
        <v>239</v>
      </c>
      <c r="E1084" s="32">
        <v>28</v>
      </c>
      <c r="F1084" s="32">
        <v>0</v>
      </c>
      <c r="G1084" s="32">
        <v>0</v>
      </c>
    </row>
    <row r="1085" spans="1:7" s="1" customFormat="1" ht="18" customHeight="1">
      <c r="A1085" s="12" t="s">
        <v>226</v>
      </c>
      <c r="B1085" s="12" t="s">
        <v>229</v>
      </c>
      <c r="C1085" s="12" t="s">
        <v>206</v>
      </c>
      <c r="D1085" s="12" t="s">
        <v>241</v>
      </c>
      <c r="E1085" s="32">
        <v>120381</v>
      </c>
      <c r="F1085" s="32">
        <v>298335</v>
      </c>
      <c r="G1085" s="32">
        <v>840</v>
      </c>
    </row>
    <row r="1086" spans="1:7" s="1" customFormat="1" ht="18" customHeight="1">
      <c r="A1086" s="12" t="s">
        <v>226</v>
      </c>
      <c r="B1086" s="12" t="s">
        <v>229</v>
      </c>
      <c r="C1086" s="12" t="s">
        <v>206</v>
      </c>
      <c r="D1086" s="12" t="s">
        <v>208</v>
      </c>
      <c r="E1086" s="32">
        <v>35982</v>
      </c>
      <c r="F1086" s="32">
        <v>65179</v>
      </c>
      <c r="G1086" s="32">
        <v>0</v>
      </c>
    </row>
    <row r="1087" spans="1:7" s="1" customFormat="1" ht="18" customHeight="1">
      <c r="A1087" s="12" t="s">
        <v>226</v>
      </c>
      <c r="B1087" s="12" t="s">
        <v>304</v>
      </c>
      <c r="C1087" s="12" t="s">
        <v>216</v>
      </c>
      <c r="D1087" s="12" t="s">
        <v>217</v>
      </c>
      <c r="E1087" s="32">
        <v>686</v>
      </c>
      <c r="F1087" s="32">
        <v>61950</v>
      </c>
      <c r="G1087" s="32">
        <v>0</v>
      </c>
    </row>
    <row r="1088" spans="1:7" s="1" customFormat="1" ht="18" customHeight="1">
      <c r="A1088" s="12" t="s">
        <v>226</v>
      </c>
      <c r="B1088" s="12" t="s">
        <v>304</v>
      </c>
      <c r="C1088" s="12" t="s">
        <v>191</v>
      </c>
      <c r="D1088" s="12" t="s">
        <v>192</v>
      </c>
      <c r="E1088" s="32">
        <v>6273</v>
      </c>
      <c r="F1088" s="32">
        <v>407</v>
      </c>
      <c r="G1088" s="32">
        <v>0</v>
      </c>
    </row>
    <row r="1089" spans="1:7" s="1" customFormat="1" ht="18" customHeight="1">
      <c r="A1089" s="12" t="s">
        <v>226</v>
      </c>
      <c r="B1089" s="12" t="s">
        <v>304</v>
      </c>
      <c r="C1089" s="12" t="s">
        <v>193</v>
      </c>
      <c r="D1089" s="12" t="s">
        <v>194</v>
      </c>
      <c r="E1089" s="32">
        <v>6141</v>
      </c>
      <c r="F1089" s="32">
        <v>3528</v>
      </c>
      <c r="G1089" s="32">
        <v>0</v>
      </c>
    </row>
    <row r="1090" spans="1:7" s="1" customFormat="1" ht="18" customHeight="1">
      <c r="A1090" s="12" t="s">
        <v>226</v>
      </c>
      <c r="B1090" s="12" t="s">
        <v>304</v>
      </c>
      <c r="C1090" s="12" t="s">
        <v>193</v>
      </c>
      <c r="D1090" s="12" t="s">
        <v>332</v>
      </c>
      <c r="E1090" s="32">
        <v>3637</v>
      </c>
      <c r="F1090" s="32">
        <v>1682</v>
      </c>
      <c r="G1090" s="32">
        <v>0</v>
      </c>
    </row>
    <row r="1091" spans="1:7" s="1" customFormat="1" ht="18" customHeight="1">
      <c r="A1091" s="12" t="s">
        <v>226</v>
      </c>
      <c r="B1091" s="12" t="s">
        <v>304</v>
      </c>
      <c r="C1091" s="12" t="s">
        <v>226</v>
      </c>
      <c r="D1091" s="12" t="s">
        <v>315</v>
      </c>
      <c r="E1091" s="32">
        <v>1959</v>
      </c>
      <c r="F1091" s="32">
        <v>6</v>
      </c>
      <c r="G1091" s="32">
        <v>0</v>
      </c>
    </row>
    <row r="1092" spans="1:7" s="1" customFormat="1" ht="18" customHeight="1">
      <c r="A1092" s="12" t="s">
        <v>226</v>
      </c>
      <c r="B1092" s="12" t="s">
        <v>304</v>
      </c>
      <c r="C1092" s="12" t="s">
        <v>226</v>
      </c>
      <c r="D1092" s="12" t="s">
        <v>227</v>
      </c>
      <c r="E1092" s="32">
        <v>90065</v>
      </c>
      <c r="F1092" s="32">
        <v>187387</v>
      </c>
      <c r="G1092" s="32">
        <v>0</v>
      </c>
    </row>
    <row r="1093" spans="1:7" s="1" customFormat="1" ht="18" customHeight="1">
      <c r="A1093" s="12" t="s">
        <v>226</v>
      </c>
      <c r="B1093" s="12" t="s">
        <v>304</v>
      </c>
      <c r="C1093" s="12" t="s">
        <v>226</v>
      </c>
      <c r="D1093" s="12" t="s">
        <v>228</v>
      </c>
      <c r="E1093" s="32">
        <v>598</v>
      </c>
      <c r="F1093" s="32">
        <v>335</v>
      </c>
      <c r="G1093" s="32">
        <v>0</v>
      </c>
    </row>
    <row r="1094" spans="1:7" s="1" customFormat="1" ht="18" customHeight="1">
      <c r="A1094" s="12" t="s">
        <v>226</v>
      </c>
      <c r="B1094" s="12" t="s">
        <v>304</v>
      </c>
      <c r="C1094" s="12" t="s">
        <v>226</v>
      </c>
      <c r="D1094" s="12" t="s">
        <v>229</v>
      </c>
      <c r="E1094" s="32">
        <v>2618</v>
      </c>
      <c r="F1094" s="32">
        <v>2985</v>
      </c>
      <c r="G1094" s="32">
        <v>0</v>
      </c>
    </row>
    <row r="1095" spans="1:7" s="1" customFormat="1" ht="18" customHeight="1">
      <c r="A1095" s="12" t="s">
        <v>226</v>
      </c>
      <c r="B1095" s="12" t="s">
        <v>304</v>
      </c>
      <c r="C1095" s="12" t="s">
        <v>204</v>
      </c>
      <c r="D1095" s="12" t="s">
        <v>205</v>
      </c>
      <c r="E1095" s="32">
        <v>2907</v>
      </c>
      <c r="F1095" s="32">
        <v>80278</v>
      </c>
      <c r="G1095" s="32">
        <v>0</v>
      </c>
    </row>
    <row r="1096" spans="1:7" s="1" customFormat="1" ht="18" customHeight="1">
      <c r="A1096" s="12" t="s">
        <v>226</v>
      </c>
      <c r="B1096" s="12" t="s">
        <v>304</v>
      </c>
      <c r="C1096" s="12" t="s">
        <v>204</v>
      </c>
      <c r="D1096" s="12" t="s">
        <v>230</v>
      </c>
      <c r="E1096" s="32">
        <v>2</v>
      </c>
      <c r="F1096" s="32">
        <v>0</v>
      </c>
      <c r="G1096" s="32">
        <v>0</v>
      </c>
    </row>
    <row r="1097" spans="1:7" s="1" customFormat="1" ht="18" customHeight="1">
      <c r="A1097" s="12" t="s">
        <v>226</v>
      </c>
      <c r="B1097" s="12" t="s">
        <v>304</v>
      </c>
      <c r="C1097" s="12" t="s">
        <v>233</v>
      </c>
      <c r="D1097" s="12" t="s">
        <v>234</v>
      </c>
      <c r="E1097" s="32">
        <v>1718</v>
      </c>
      <c r="F1097" s="32">
        <v>0</v>
      </c>
      <c r="G1097" s="32">
        <v>0</v>
      </c>
    </row>
    <row r="1098" spans="1:7" s="1" customFormat="1" ht="18" customHeight="1">
      <c r="A1098" s="12" t="s">
        <v>226</v>
      </c>
      <c r="B1098" s="12" t="s">
        <v>304</v>
      </c>
      <c r="C1098" s="12" t="s">
        <v>235</v>
      </c>
      <c r="D1098" s="12" t="s">
        <v>320</v>
      </c>
      <c r="E1098" s="32">
        <v>73</v>
      </c>
      <c r="F1098" s="32">
        <v>4</v>
      </c>
      <c r="G1098" s="32">
        <v>0</v>
      </c>
    </row>
    <row r="1099" spans="1:7" s="1" customFormat="1" ht="18" customHeight="1">
      <c r="A1099" s="12" t="s">
        <v>226</v>
      </c>
      <c r="B1099" s="12" t="s">
        <v>304</v>
      </c>
      <c r="C1099" s="12" t="s">
        <v>206</v>
      </c>
      <c r="D1099" s="12" t="s">
        <v>343</v>
      </c>
      <c r="E1099" s="32">
        <v>1</v>
      </c>
      <c r="F1099" s="32">
        <v>0</v>
      </c>
      <c r="G1099" s="32">
        <v>0</v>
      </c>
    </row>
    <row r="1100" spans="1:7" s="1" customFormat="1" ht="18" customHeight="1">
      <c r="A1100" s="12" t="s">
        <v>226</v>
      </c>
      <c r="B1100" s="12" t="s">
        <v>304</v>
      </c>
      <c r="C1100" s="12" t="s">
        <v>206</v>
      </c>
      <c r="D1100" s="12" t="s">
        <v>284</v>
      </c>
      <c r="E1100" s="32">
        <v>25</v>
      </c>
      <c r="F1100" s="32">
        <v>0</v>
      </c>
      <c r="G1100" s="32">
        <v>0</v>
      </c>
    </row>
    <row r="1101" spans="1:7" s="1" customFormat="1" ht="18" customHeight="1">
      <c r="A1101" s="12" t="s">
        <v>226</v>
      </c>
      <c r="B1101" s="12" t="s">
        <v>304</v>
      </c>
      <c r="C1101" s="12" t="s">
        <v>206</v>
      </c>
      <c r="D1101" s="12" t="s">
        <v>207</v>
      </c>
      <c r="E1101" s="32">
        <v>51006</v>
      </c>
      <c r="F1101" s="32">
        <v>66147</v>
      </c>
      <c r="G1101" s="32">
        <v>0</v>
      </c>
    </row>
    <row r="1102" spans="1:7" s="1" customFormat="1" ht="18" customHeight="1">
      <c r="A1102" s="12" t="s">
        <v>226</v>
      </c>
      <c r="B1102" s="12" t="s">
        <v>304</v>
      </c>
      <c r="C1102" s="12" t="s">
        <v>206</v>
      </c>
      <c r="D1102" s="12" t="s">
        <v>344</v>
      </c>
      <c r="E1102" s="32">
        <v>1488</v>
      </c>
      <c r="F1102" s="32">
        <v>30</v>
      </c>
      <c r="G1102" s="32">
        <v>0</v>
      </c>
    </row>
    <row r="1103" spans="1:7" s="1" customFormat="1" ht="18" customHeight="1">
      <c r="A1103" s="12" t="s">
        <v>226</v>
      </c>
      <c r="B1103" s="12" t="s">
        <v>304</v>
      </c>
      <c r="C1103" s="12" t="s">
        <v>206</v>
      </c>
      <c r="D1103" s="12" t="s">
        <v>241</v>
      </c>
      <c r="E1103" s="32">
        <v>76760</v>
      </c>
      <c r="F1103" s="32">
        <v>206250</v>
      </c>
      <c r="G1103" s="32">
        <v>0</v>
      </c>
    </row>
    <row r="1104" spans="1:7" s="1" customFormat="1" ht="18" customHeight="1">
      <c r="A1104" s="12" t="s">
        <v>226</v>
      </c>
      <c r="B1104" s="12" t="s">
        <v>304</v>
      </c>
      <c r="C1104" s="12" t="s">
        <v>206</v>
      </c>
      <c r="D1104" s="12" t="s">
        <v>208</v>
      </c>
      <c r="E1104" s="32">
        <v>6735</v>
      </c>
      <c r="F1104" s="32">
        <v>4710</v>
      </c>
      <c r="G1104" s="32">
        <v>0</v>
      </c>
    </row>
    <row r="1105" spans="1:7" s="1" customFormat="1" ht="18" customHeight="1">
      <c r="A1105" s="12" t="s">
        <v>204</v>
      </c>
      <c r="B1105" s="12" t="s">
        <v>345</v>
      </c>
      <c r="C1105" s="12" t="s">
        <v>204</v>
      </c>
      <c r="D1105" s="12" t="s">
        <v>230</v>
      </c>
      <c r="E1105" s="32">
        <v>90</v>
      </c>
      <c r="F1105" s="32">
        <v>0</v>
      </c>
      <c r="G1105" s="32">
        <v>0</v>
      </c>
    </row>
    <row r="1106" spans="1:7" s="1" customFormat="1" ht="18" customHeight="1">
      <c r="A1106" s="12" t="s">
        <v>204</v>
      </c>
      <c r="B1106" s="12" t="s">
        <v>346</v>
      </c>
      <c r="C1106" s="12" t="s">
        <v>204</v>
      </c>
      <c r="D1106" s="12" t="s">
        <v>230</v>
      </c>
      <c r="E1106" s="32">
        <v>41</v>
      </c>
      <c r="F1106" s="32">
        <v>0</v>
      </c>
      <c r="G1106" s="32">
        <v>0</v>
      </c>
    </row>
    <row r="1107" spans="1:7" s="1" customFormat="1" ht="18" customHeight="1">
      <c r="A1107" s="12" t="s">
        <v>204</v>
      </c>
      <c r="B1107" s="12" t="s">
        <v>305</v>
      </c>
      <c r="C1107" s="12" t="s">
        <v>202</v>
      </c>
      <c r="D1107" s="12" t="s">
        <v>203</v>
      </c>
      <c r="E1107" s="32">
        <v>106</v>
      </c>
      <c r="F1107" s="32">
        <v>45771</v>
      </c>
      <c r="G1107" s="32">
        <v>0</v>
      </c>
    </row>
    <row r="1108" spans="1:7" s="1" customFormat="1" ht="18" customHeight="1">
      <c r="A1108" s="12" t="s">
        <v>204</v>
      </c>
      <c r="B1108" s="12" t="s">
        <v>305</v>
      </c>
      <c r="C1108" s="12" t="s">
        <v>202</v>
      </c>
      <c r="D1108" s="12" t="s">
        <v>281</v>
      </c>
      <c r="E1108" s="32">
        <v>2593</v>
      </c>
      <c r="F1108" s="32">
        <v>0</v>
      </c>
      <c r="G1108" s="32">
        <v>0</v>
      </c>
    </row>
    <row r="1109" spans="1:7" s="1" customFormat="1" ht="18" customHeight="1">
      <c r="A1109" s="12" t="s">
        <v>204</v>
      </c>
      <c r="B1109" s="12" t="s">
        <v>305</v>
      </c>
      <c r="C1109" s="12" t="s">
        <v>202</v>
      </c>
      <c r="D1109" s="12" t="s">
        <v>317</v>
      </c>
      <c r="E1109" s="32">
        <v>7</v>
      </c>
      <c r="F1109" s="32">
        <v>0</v>
      </c>
      <c r="G1109" s="32">
        <v>0</v>
      </c>
    </row>
    <row r="1110" spans="1:7" s="1" customFormat="1" ht="18" customHeight="1">
      <c r="A1110" s="12" t="s">
        <v>204</v>
      </c>
      <c r="B1110" s="12" t="s">
        <v>305</v>
      </c>
      <c r="C1110" s="12" t="s">
        <v>226</v>
      </c>
      <c r="D1110" s="12" t="s">
        <v>227</v>
      </c>
      <c r="E1110" s="32">
        <v>0</v>
      </c>
      <c r="F1110" s="32">
        <v>39274</v>
      </c>
      <c r="G1110" s="32">
        <v>0</v>
      </c>
    </row>
    <row r="1111" spans="1:7" s="1" customFormat="1" ht="18" customHeight="1">
      <c r="A1111" s="12" t="s">
        <v>204</v>
      </c>
      <c r="B1111" s="12" t="s">
        <v>305</v>
      </c>
      <c r="C1111" s="12" t="s">
        <v>204</v>
      </c>
      <c r="D1111" s="12" t="s">
        <v>205</v>
      </c>
      <c r="E1111" s="32">
        <v>50</v>
      </c>
      <c r="F1111" s="32">
        <v>0</v>
      </c>
      <c r="G1111" s="32">
        <v>0</v>
      </c>
    </row>
    <row r="1112" spans="1:7" s="1" customFormat="1" ht="18" customHeight="1">
      <c r="A1112" s="12" t="s">
        <v>204</v>
      </c>
      <c r="B1112" s="12" t="s">
        <v>305</v>
      </c>
      <c r="C1112" s="12" t="s">
        <v>204</v>
      </c>
      <c r="D1112" s="12" t="s">
        <v>347</v>
      </c>
      <c r="E1112" s="32">
        <v>3</v>
      </c>
      <c r="F1112" s="32">
        <v>0</v>
      </c>
      <c r="G1112" s="32">
        <v>0</v>
      </c>
    </row>
    <row r="1113" spans="1:7" s="1" customFormat="1" ht="18" customHeight="1">
      <c r="A1113" s="12" t="s">
        <v>204</v>
      </c>
      <c r="B1113" s="12" t="s">
        <v>305</v>
      </c>
      <c r="C1113" s="12" t="s">
        <v>204</v>
      </c>
      <c r="D1113" s="12" t="s">
        <v>230</v>
      </c>
      <c r="E1113" s="32">
        <v>1290</v>
      </c>
      <c r="F1113" s="32">
        <v>0</v>
      </c>
      <c r="G1113" s="32">
        <v>0</v>
      </c>
    </row>
    <row r="1114" spans="1:7" s="1" customFormat="1" ht="18" customHeight="1">
      <c r="A1114" s="12" t="s">
        <v>204</v>
      </c>
      <c r="B1114" s="12" t="s">
        <v>305</v>
      </c>
      <c r="C1114" s="12" t="s">
        <v>233</v>
      </c>
      <c r="D1114" s="12" t="s">
        <v>234</v>
      </c>
      <c r="E1114" s="32">
        <v>0</v>
      </c>
      <c r="F1114" s="32">
        <v>33281</v>
      </c>
      <c r="G1114" s="32">
        <v>0</v>
      </c>
    </row>
    <row r="1115" spans="1:7" s="1" customFormat="1" ht="18" customHeight="1">
      <c r="A1115" s="12" t="s">
        <v>204</v>
      </c>
      <c r="B1115" s="12" t="s">
        <v>305</v>
      </c>
      <c r="C1115" s="12" t="s">
        <v>206</v>
      </c>
      <c r="D1115" s="12" t="s">
        <v>207</v>
      </c>
      <c r="E1115" s="32">
        <v>0</v>
      </c>
      <c r="F1115" s="32">
        <v>358754</v>
      </c>
      <c r="G1115" s="32">
        <v>0</v>
      </c>
    </row>
    <row r="1116" spans="1:7" s="1" customFormat="1" ht="18" customHeight="1">
      <c r="A1116" s="12" t="s">
        <v>204</v>
      </c>
      <c r="B1116" s="12" t="s">
        <v>305</v>
      </c>
      <c r="C1116" s="12" t="s">
        <v>206</v>
      </c>
      <c r="D1116" s="12" t="s">
        <v>241</v>
      </c>
      <c r="E1116" s="32">
        <v>732</v>
      </c>
      <c r="F1116" s="32">
        <v>0</v>
      </c>
      <c r="G1116" s="32">
        <v>0</v>
      </c>
    </row>
    <row r="1117" spans="1:7" s="1" customFormat="1" ht="18" customHeight="1">
      <c r="A1117" s="12" t="s">
        <v>204</v>
      </c>
      <c r="B1117" s="12" t="s">
        <v>305</v>
      </c>
      <c r="C1117" s="12" t="s">
        <v>206</v>
      </c>
      <c r="D1117" s="12" t="s">
        <v>208</v>
      </c>
      <c r="E1117" s="32">
        <v>34</v>
      </c>
      <c r="F1117" s="32">
        <v>99520</v>
      </c>
      <c r="G1117" s="32">
        <v>0</v>
      </c>
    </row>
    <row r="1118" spans="1:7" s="1" customFormat="1" ht="18" customHeight="1">
      <c r="A1118" s="12" t="s">
        <v>204</v>
      </c>
      <c r="B1118" s="12" t="s">
        <v>306</v>
      </c>
      <c r="C1118" s="12" t="s">
        <v>216</v>
      </c>
      <c r="D1118" s="12" t="s">
        <v>217</v>
      </c>
      <c r="E1118" s="32">
        <v>390</v>
      </c>
      <c r="F1118" s="32">
        <v>0</v>
      </c>
      <c r="G1118" s="32">
        <v>0</v>
      </c>
    </row>
    <row r="1119" spans="1:7" s="1" customFormat="1" ht="18" customHeight="1">
      <c r="A1119" s="12" t="s">
        <v>204</v>
      </c>
      <c r="B1119" s="12" t="s">
        <v>306</v>
      </c>
      <c r="C1119" s="12" t="s">
        <v>204</v>
      </c>
      <c r="D1119" s="12" t="s">
        <v>307</v>
      </c>
      <c r="E1119" s="32">
        <v>1899</v>
      </c>
      <c r="F1119" s="32">
        <v>0</v>
      </c>
      <c r="G1119" s="32">
        <v>0</v>
      </c>
    </row>
    <row r="1120" spans="1:7" s="1" customFormat="1" ht="18" customHeight="1">
      <c r="A1120" s="12" t="s">
        <v>204</v>
      </c>
      <c r="B1120" s="12" t="s">
        <v>306</v>
      </c>
      <c r="C1120" s="12" t="s">
        <v>204</v>
      </c>
      <c r="D1120" s="12" t="s">
        <v>205</v>
      </c>
      <c r="E1120" s="32">
        <v>18</v>
      </c>
      <c r="F1120" s="32">
        <v>0</v>
      </c>
      <c r="G1120" s="32">
        <v>0</v>
      </c>
    </row>
    <row r="1121" spans="1:7" s="1" customFormat="1" ht="18" customHeight="1">
      <c r="A1121" s="12" t="s">
        <v>204</v>
      </c>
      <c r="B1121" s="12" t="s">
        <v>306</v>
      </c>
      <c r="C1121" s="12" t="s">
        <v>204</v>
      </c>
      <c r="D1121" s="12" t="s">
        <v>230</v>
      </c>
      <c r="E1121" s="32">
        <v>992</v>
      </c>
      <c r="F1121" s="32">
        <v>0</v>
      </c>
      <c r="G1121" s="32">
        <v>0</v>
      </c>
    </row>
    <row r="1122" spans="1:7" s="1" customFormat="1" ht="18" customHeight="1">
      <c r="A1122" s="12" t="s">
        <v>204</v>
      </c>
      <c r="B1122" s="12" t="s">
        <v>306</v>
      </c>
      <c r="C1122" s="12" t="s">
        <v>206</v>
      </c>
      <c r="D1122" s="12" t="s">
        <v>208</v>
      </c>
      <c r="E1122" s="32">
        <v>47</v>
      </c>
      <c r="F1122" s="32">
        <v>0</v>
      </c>
      <c r="G1122" s="32">
        <v>0</v>
      </c>
    </row>
    <row r="1123" spans="1:7" s="1" customFormat="1" ht="18" customHeight="1">
      <c r="A1123" s="12" t="s">
        <v>204</v>
      </c>
      <c r="B1123" s="12" t="s">
        <v>307</v>
      </c>
      <c r="C1123" s="12" t="s">
        <v>216</v>
      </c>
      <c r="D1123" s="12" t="s">
        <v>217</v>
      </c>
      <c r="E1123" s="32">
        <v>10</v>
      </c>
      <c r="F1123" s="32">
        <v>0</v>
      </c>
      <c r="G1123" s="32">
        <v>0</v>
      </c>
    </row>
    <row r="1124" spans="1:7" s="1" customFormat="1" ht="18" customHeight="1">
      <c r="A1124" s="12" t="s">
        <v>204</v>
      </c>
      <c r="B1124" s="12" t="s">
        <v>307</v>
      </c>
      <c r="C1124" s="12" t="s">
        <v>204</v>
      </c>
      <c r="D1124" s="12" t="s">
        <v>306</v>
      </c>
      <c r="E1124" s="32">
        <v>2845</v>
      </c>
      <c r="F1124" s="32">
        <v>0</v>
      </c>
      <c r="G1124" s="32">
        <v>0</v>
      </c>
    </row>
    <row r="1125" spans="1:7" s="1" customFormat="1" ht="18" customHeight="1">
      <c r="A1125" s="12" t="s">
        <v>204</v>
      </c>
      <c r="B1125" s="12" t="s">
        <v>307</v>
      </c>
      <c r="C1125" s="12" t="s">
        <v>204</v>
      </c>
      <c r="D1125" s="12" t="s">
        <v>205</v>
      </c>
      <c r="E1125" s="32">
        <v>14</v>
      </c>
      <c r="F1125" s="32">
        <v>0</v>
      </c>
      <c r="G1125" s="32">
        <v>0</v>
      </c>
    </row>
    <row r="1126" spans="1:7" s="1" customFormat="1" ht="18" customHeight="1">
      <c r="A1126" s="12" t="s">
        <v>204</v>
      </c>
      <c r="B1126" s="12" t="s">
        <v>307</v>
      </c>
      <c r="C1126" s="12" t="s">
        <v>204</v>
      </c>
      <c r="D1126" s="12" t="s">
        <v>347</v>
      </c>
      <c r="E1126" s="32">
        <v>5</v>
      </c>
      <c r="F1126" s="32">
        <v>0</v>
      </c>
      <c r="G1126" s="32">
        <v>0</v>
      </c>
    </row>
    <row r="1127" spans="1:7" s="1" customFormat="1" ht="18" customHeight="1">
      <c r="A1127" s="12" t="s">
        <v>204</v>
      </c>
      <c r="B1127" s="12" t="s">
        <v>307</v>
      </c>
      <c r="C1127" s="12" t="s">
        <v>204</v>
      </c>
      <c r="D1127" s="12" t="s">
        <v>230</v>
      </c>
      <c r="E1127" s="32">
        <v>4702</v>
      </c>
      <c r="F1127" s="32">
        <v>0</v>
      </c>
      <c r="G1127" s="32">
        <v>0</v>
      </c>
    </row>
    <row r="1128" spans="1:7" s="1" customFormat="1" ht="18" customHeight="1">
      <c r="A1128" s="12" t="s">
        <v>204</v>
      </c>
      <c r="B1128" s="12" t="s">
        <v>205</v>
      </c>
      <c r="C1128" s="12" t="s">
        <v>209</v>
      </c>
      <c r="D1128" s="12" t="s">
        <v>210</v>
      </c>
      <c r="E1128" s="32">
        <v>58529</v>
      </c>
      <c r="F1128" s="32">
        <v>472203</v>
      </c>
      <c r="G1128" s="32">
        <v>50</v>
      </c>
    </row>
    <row r="1129" spans="1:7" s="1" customFormat="1" ht="18" customHeight="1">
      <c r="A1129" s="12" t="s">
        <v>204</v>
      </c>
      <c r="B1129" s="12" t="s">
        <v>205</v>
      </c>
      <c r="C1129" s="12" t="s">
        <v>185</v>
      </c>
      <c r="D1129" s="12" t="s">
        <v>186</v>
      </c>
      <c r="E1129" s="32">
        <v>86537</v>
      </c>
      <c r="F1129" s="32">
        <v>1133077</v>
      </c>
      <c r="G1129" s="32">
        <v>14238</v>
      </c>
    </row>
    <row r="1130" spans="1:7" s="1" customFormat="1" ht="18" customHeight="1">
      <c r="A1130" s="12" t="s">
        <v>204</v>
      </c>
      <c r="B1130" s="12" t="s">
        <v>205</v>
      </c>
      <c r="C1130" s="12" t="s">
        <v>259</v>
      </c>
      <c r="D1130" s="12" t="s">
        <v>260</v>
      </c>
      <c r="E1130" s="32">
        <v>3934</v>
      </c>
      <c r="F1130" s="32">
        <v>249291</v>
      </c>
      <c r="G1130" s="32">
        <v>11014</v>
      </c>
    </row>
    <row r="1131" spans="1:7" s="1" customFormat="1" ht="18" customHeight="1">
      <c r="A1131" s="12" t="s">
        <v>204</v>
      </c>
      <c r="B1131" s="12" t="s">
        <v>205</v>
      </c>
      <c r="C1131" s="12" t="s">
        <v>211</v>
      </c>
      <c r="D1131" s="12" t="s">
        <v>277</v>
      </c>
      <c r="E1131" s="32">
        <v>923</v>
      </c>
      <c r="F1131" s="32">
        <v>0</v>
      </c>
      <c r="G1131" s="32">
        <v>0</v>
      </c>
    </row>
    <row r="1132" spans="1:7" s="1" customFormat="1" ht="18" customHeight="1">
      <c r="A1132" s="12" t="s">
        <v>204</v>
      </c>
      <c r="B1132" s="12" t="s">
        <v>205</v>
      </c>
      <c r="C1132" s="12" t="s">
        <v>211</v>
      </c>
      <c r="D1132" s="12" t="s">
        <v>213</v>
      </c>
      <c r="E1132" s="32">
        <v>13259</v>
      </c>
      <c r="F1132" s="32">
        <v>0</v>
      </c>
      <c r="G1132" s="32">
        <v>0</v>
      </c>
    </row>
    <row r="1133" spans="1:7" s="1" customFormat="1" ht="18" customHeight="1">
      <c r="A1133" s="12" t="s">
        <v>204</v>
      </c>
      <c r="B1133" s="12" t="s">
        <v>205</v>
      </c>
      <c r="C1133" s="12" t="s">
        <v>211</v>
      </c>
      <c r="D1133" s="12" t="s">
        <v>214</v>
      </c>
      <c r="E1133" s="32">
        <v>542056</v>
      </c>
      <c r="F1133" s="32">
        <v>3010007</v>
      </c>
      <c r="G1133" s="32">
        <v>2729904</v>
      </c>
    </row>
    <row r="1134" spans="1:7" s="1" customFormat="1" ht="18" customHeight="1">
      <c r="A1134" s="12" t="s">
        <v>204</v>
      </c>
      <c r="B1134" s="12" t="s">
        <v>205</v>
      </c>
      <c r="C1134" s="12" t="s">
        <v>211</v>
      </c>
      <c r="D1134" s="12" t="s">
        <v>215</v>
      </c>
      <c r="E1134" s="32">
        <v>205</v>
      </c>
      <c r="F1134" s="32">
        <v>0</v>
      </c>
      <c r="G1134" s="32">
        <v>0</v>
      </c>
    </row>
    <row r="1135" spans="1:7" s="1" customFormat="1" ht="18" customHeight="1">
      <c r="A1135" s="12" t="s">
        <v>204</v>
      </c>
      <c r="B1135" s="12" t="s">
        <v>205</v>
      </c>
      <c r="C1135" s="12" t="s">
        <v>187</v>
      </c>
      <c r="D1135" s="12" t="s">
        <v>188</v>
      </c>
      <c r="E1135" s="32">
        <v>247031</v>
      </c>
      <c r="F1135" s="32">
        <v>1794643</v>
      </c>
      <c r="G1135" s="32">
        <v>34806</v>
      </c>
    </row>
    <row r="1136" spans="1:7" s="1" customFormat="1" ht="18" customHeight="1">
      <c r="A1136" s="12" t="s">
        <v>204</v>
      </c>
      <c r="B1136" s="12" t="s">
        <v>205</v>
      </c>
      <c r="C1136" s="12" t="s">
        <v>187</v>
      </c>
      <c r="D1136" s="12" t="s">
        <v>287</v>
      </c>
      <c r="E1136" s="32">
        <v>3650</v>
      </c>
      <c r="F1136" s="32">
        <v>215834</v>
      </c>
      <c r="G1136" s="32">
        <v>565</v>
      </c>
    </row>
    <row r="1137" spans="1:7" s="1" customFormat="1" ht="18" customHeight="1">
      <c r="A1137" s="12" t="s">
        <v>204</v>
      </c>
      <c r="B1137" s="12" t="s">
        <v>205</v>
      </c>
      <c r="C1137" s="12" t="s">
        <v>189</v>
      </c>
      <c r="D1137" s="12" t="s">
        <v>190</v>
      </c>
      <c r="E1137" s="32">
        <v>366369</v>
      </c>
      <c r="F1137" s="32">
        <v>2118372</v>
      </c>
      <c r="G1137" s="32">
        <v>82282</v>
      </c>
    </row>
    <row r="1138" spans="1:7" s="1" customFormat="1" ht="18" customHeight="1">
      <c r="A1138" s="12" t="s">
        <v>204</v>
      </c>
      <c r="B1138" s="12" t="s">
        <v>205</v>
      </c>
      <c r="C1138" s="12" t="s">
        <v>216</v>
      </c>
      <c r="D1138" s="12" t="s">
        <v>217</v>
      </c>
      <c r="E1138" s="32">
        <v>168381</v>
      </c>
      <c r="F1138" s="32">
        <v>1363168</v>
      </c>
      <c r="G1138" s="32">
        <v>460091</v>
      </c>
    </row>
    <row r="1139" spans="1:7" s="1" customFormat="1" ht="18" customHeight="1">
      <c r="A1139" s="12" t="s">
        <v>204</v>
      </c>
      <c r="B1139" s="12" t="s">
        <v>205</v>
      </c>
      <c r="C1139" s="12" t="s">
        <v>200</v>
      </c>
      <c r="D1139" s="12" t="s">
        <v>201</v>
      </c>
      <c r="E1139" s="32">
        <v>61125</v>
      </c>
      <c r="F1139" s="32">
        <v>304623</v>
      </c>
      <c r="G1139" s="32">
        <v>22451</v>
      </c>
    </row>
    <row r="1140" spans="1:7" s="1" customFormat="1" ht="18" customHeight="1">
      <c r="A1140" s="12" t="s">
        <v>204</v>
      </c>
      <c r="B1140" s="12" t="s">
        <v>205</v>
      </c>
      <c r="C1140" s="12" t="s">
        <v>218</v>
      </c>
      <c r="D1140" s="12" t="s">
        <v>219</v>
      </c>
      <c r="E1140" s="32">
        <v>87955</v>
      </c>
      <c r="F1140" s="32">
        <v>256656</v>
      </c>
      <c r="G1140" s="32">
        <v>37032</v>
      </c>
    </row>
    <row r="1141" spans="1:7" s="1" customFormat="1" ht="18" customHeight="1">
      <c r="A1141" s="12" t="s">
        <v>204</v>
      </c>
      <c r="B1141" s="12" t="s">
        <v>205</v>
      </c>
      <c r="C1141" s="12" t="s">
        <v>202</v>
      </c>
      <c r="D1141" s="12" t="s">
        <v>203</v>
      </c>
      <c r="E1141" s="32">
        <v>195752</v>
      </c>
      <c r="F1141" s="32">
        <v>538805</v>
      </c>
      <c r="G1141" s="32">
        <v>82794</v>
      </c>
    </row>
    <row r="1142" spans="1:7" s="1" customFormat="1" ht="18" customHeight="1">
      <c r="A1142" s="12" t="s">
        <v>204</v>
      </c>
      <c r="B1142" s="12" t="s">
        <v>205</v>
      </c>
      <c r="C1142" s="12" t="s">
        <v>202</v>
      </c>
      <c r="D1142" s="12" t="s">
        <v>281</v>
      </c>
      <c r="E1142" s="32">
        <v>100</v>
      </c>
      <c r="F1142" s="32">
        <v>20</v>
      </c>
      <c r="G1142" s="32">
        <v>0</v>
      </c>
    </row>
    <row r="1143" spans="1:7" s="1" customFormat="1" ht="18" customHeight="1">
      <c r="A1143" s="12" t="s">
        <v>204</v>
      </c>
      <c r="B1143" s="12" t="s">
        <v>205</v>
      </c>
      <c r="C1143" s="12" t="s">
        <v>202</v>
      </c>
      <c r="D1143" s="12" t="s">
        <v>317</v>
      </c>
      <c r="E1143" s="32">
        <v>9</v>
      </c>
      <c r="F1143" s="32">
        <v>0</v>
      </c>
      <c r="G1143" s="32">
        <v>0</v>
      </c>
    </row>
    <row r="1144" spans="1:7" s="1" customFormat="1" ht="18" customHeight="1">
      <c r="A1144" s="12" t="s">
        <v>204</v>
      </c>
      <c r="B1144" s="12" t="s">
        <v>205</v>
      </c>
      <c r="C1144" s="12" t="s">
        <v>202</v>
      </c>
      <c r="D1144" s="12" t="s">
        <v>220</v>
      </c>
      <c r="E1144" s="32">
        <v>11463</v>
      </c>
      <c r="F1144" s="32">
        <v>2086</v>
      </c>
      <c r="G1144" s="32">
        <v>0</v>
      </c>
    </row>
    <row r="1145" spans="1:7" s="1" customFormat="1" ht="18" customHeight="1">
      <c r="A1145" s="12" t="s">
        <v>204</v>
      </c>
      <c r="B1145" s="12" t="s">
        <v>205</v>
      </c>
      <c r="C1145" s="12" t="s">
        <v>191</v>
      </c>
      <c r="D1145" s="12" t="s">
        <v>192</v>
      </c>
      <c r="E1145" s="32">
        <v>223</v>
      </c>
      <c r="F1145" s="32">
        <v>67784</v>
      </c>
      <c r="G1145" s="32">
        <v>0</v>
      </c>
    </row>
    <row r="1146" spans="1:7" s="1" customFormat="1" ht="18" customHeight="1">
      <c r="A1146" s="12" t="s">
        <v>204</v>
      </c>
      <c r="B1146" s="12" t="s">
        <v>205</v>
      </c>
      <c r="C1146" s="12" t="s">
        <v>193</v>
      </c>
      <c r="D1146" s="12" t="s">
        <v>194</v>
      </c>
      <c r="E1146" s="32">
        <v>53</v>
      </c>
      <c r="F1146" s="32">
        <v>20299</v>
      </c>
      <c r="G1146" s="32">
        <v>0</v>
      </c>
    </row>
    <row r="1147" spans="1:7" s="1" customFormat="1" ht="18" customHeight="1">
      <c r="A1147" s="12" t="s">
        <v>204</v>
      </c>
      <c r="B1147" s="12" t="s">
        <v>205</v>
      </c>
      <c r="C1147" s="12" t="s">
        <v>195</v>
      </c>
      <c r="D1147" s="12" t="s">
        <v>196</v>
      </c>
      <c r="E1147" s="32">
        <v>124887</v>
      </c>
      <c r="F1147" s="32">
        <v>1378040</v>
      </c>
      <c r="G1147" s="32">
        <v>59324</v>
      </c>
    </row>
    <row r="1148" spans="1:7" s="1" customFormat="1" ht="18" customHeight="1">
      <c r="A1148" s="12" t="s">
        <v>204</v>
      </c>
      <c r="B1148" s="12" t="s">
        <v>205</v>
      </c>
      <c r="C1148" s="12" t="s">
        <v>195</v>
      </c>
      <c r="D1148" s="12" t="s">
        <v>265</v>
      </c>
      <c r="E1148" s="32">
        <v>79</v>
      </c>
      <c r="F1148" s="32">
        <v>0</v>
      </c>
      <c r="G1148" s="32">
        <v>0</v>
      </c>
    </row>
    <row r="1149" spans="1:7" s="1" customFormat="1" ht="18" customHeight="1">
      <c r="A1149" s="12" t="s">
        <v>204</v>
      </c>
      <c r="B1149" s="12" t="s">
        <v>205</v>
      </c>
      <c r="C1149" s="12" t="s">
        <v>195</v>
      </c>
      <c r="D1149" s="12" t="s">
        <v>221</v>
      </c>
      <c r="E1149" s="32">
        <v>37</v>
      </c>
      <c r="F1149" s="32">
        <v>37988</v>
      </c>
      <c r="G1149" s="32">
        <v>0</v>
      </c>
    </row>
    <row r="1150" spans="1:7" s="1" customFormat="1" ht="18" customHeight="1">
      <c r="A1150" s="12" t="s">
        <v>204</v>
      </c>
      <c r="B1150" s="12" t="s">
        <v>205</v>
      </c>
      <c r="C1150" s="12" t="s">
        <v>288</v>
      </c>
      <c r="D1150" s="12" t="s">
        <v>301</v>
      </c>
      <c r="E1150" s="32">
        <v>8995</v>
      </c>
      <c r="F1150" s="32">
        <v>89964</v>
      </c>
      <c r="G1150" s="32">
        <v>7080</v>
      </c>
    </row>
    <row r="1151" spans="1:7" s="1" customFormat="1" ht="18" customHeight="1">
      <c r="A1151" s="12" t="s">
        <v>204</v>
      </c>
      <c r="B1151" s="12" t="s">
        <v>205</v>
      </c>
      <c r="C1151" s="12" t="s">
        <v>288</v>
      </c>
      <c r="D1151" s="12" t="s">
        <v>289</v>
      </c>
      <c r="E1151" s="32">
        <v>124029</v>
      </c>
      <c r="F1151" s="32">
        <v>612755</v>
      </c>
      <c r="G1151" s="32">
        <v>0</v>
      </c>
    </row>
    <row r="1152" spans="1:7" s="1" customFormat="1" ht="18" customHeight="1">
      <c r="A1152" s="12" t="s">
        <v>204</v>
      </c>
      <c r="B1152" s="12" t="s">
        <v>205</v>
      </c>
      <c r="C1152" s="12" t="s">
        <v>222</v>
      </c>
      <c r="D1152" s="12" t="s">
        <v>224</v>
      </c>
      <c r="E1152" s="32">
        <v>41</v>
      </c>
      <c r="F1152" s="32">
        <v>0</v>
      </c>
      <c r="G1152" s="32">
        <v>0</v>
      </c>
    </row>
    <row r="1153" spans="1:7" s="1" customFormat="1" ht="18" customHeight="1">
      <c r="A1153" s="12" t="s">
        <v>204</v>
      </c>
      <c r="B1153" s="12" t="s">
        <v>205</v>
      </c>
      <c r="C1153" s="12" t="s">
        <v>222</v>
      </c>
      <c r="D1153" s="12" t="s">
        <v>290</v>
      </c>
      <c r="E1153" s="32">
        <v>334</v>
      </c>
      <c r="F1153" s="32">
        <v>5751</v>
      </c>
      <c r="G1153" s="32">
        <v>0</v>
      </c>
    </row>
    <row r="1154" spans="1:7" s="1" customFormat="1" ht="18" customHeight="1">
      <c r="A1154" s="12" t="s">
        <v>204</v>
      </c>
      <c r="B1154" s="12" t="s">
        <v>205</v>
      </c>
      <c r="C1154" s="12" t="s">
        <v>222</v>
      </c>
      <c r="D1154" s="12" t="s">
        <v>225</v>
      </c>
      <c r="E1154" s="32">
        <v>348096</v>
      </c>
      <c r="F1154" s="32">
        <v>2878288</v>
      </c>
      <c r="G1154" s="32">
        <v>234968</v>
      </c>
    </row>
    <row r="1155" spans="1:7" s="1" customFormat="1" ht="18" customHeight="1">
      <c r="A1155" s="12" t="s">
        <v>204</v>
      </c>
      <c r="B1155" s="12" t="s">
        <v>205</v>
      </c>
      <c r="C1155" s="12" t="s">
        <v>291</v>
      </c>
      <c r="D1155" s="12" t="s">
        <v>292</v>
      </c>
      <c r="E1155" s="32">
        <v>14309</v>
      </c>
      <c r="F1155" s="32">
        <v>237941</v>
      </c>
      <c r="G1155" s="32">
        <v>20598</v>
      </c>
    </row>
    <row r="1156" spans="1:7" s="1" customFormat="1" ht="18" customHeight="1">
      <c r="A1156" s="12" t="s">
        <v>204</v>
      </c>
      <c r="B1156" s="12" t="s">
        <v>205</v>
      </c>
      <c r="C1156" s="12" t="s">
        <v>226</v>
      </c>
      <c r="D1156" s="12" t="s">
        <v>227</v>
      </c>
      <c r="E1156" s="32">
        <v>254031</v>
      </c>
      <c r="F1156" s="32">
        <v>1228476</v>
      </c>
      <c r="G1156" s="32">
        <v>63789</v>
      </c>
    </row>
    <row r="1157" spans="1:7" s="1" customFormat="1" ht="18" customHeight="1">
      <c r="A1157" s="12" t="s">
        <v>204</v>
      </c>
      <c r="B1157" s="12" t="s">
        <v>205</v>
      </c>
      <c r="C1157" s="12" t="s">
        <v>226</v>
      </c>
      <c r="D1157" s="12" t="s">
        <v>228</v>
      </c>
      <c r="E1157" s="32">
        <v>134088</v>
      </c>
      <c r="F1157" s="32">
        <v>52440</v>
      </c>
      <c r="G1157" s="32">
        <v>6952</v>
      </c>
    </row>
    <row r="1158" spans="1:7" s="1" customFormat="1" ht="18" customHeight="1">
      <c r="A1158" s="12" t="s">
        <v>204</v>
      </c>
      <c r="B1158" s="12" t="s">
        <v>205</v>
      </c>
      <c r="C1158" s="12" t="s">
        <v>226</v>
      </c>
      <c r="D1158" s="12" t="s">
        <v>229</v>
      </c>
      <c r="E1158" s="32">
        <v>3154</v>
      </c>
      <c r="F1158" s="32">
        <v>87129</v>
      </c>
      <c r="G1158" s="32">
        <v>2154</v>
      </c>
    </row>
    <row r="1159" spans="1:7" s="1" customFormat="1" ht="18" customHeight="1">
      <c r="A1159" s="12" t="s">
        <v>204</v>
      </c>
      <c r="B1159" s="12" t="s">
        <v>205</v>
      </c>
      <c r="C1159" s="12" t="s">
        <v>226</v>
      </c>
      <c r="D1159" s="12" t="s">
        <v>304</v>
      </c>
      <c r="E1159" s="32">
        <v>2006</v>
      </c>
      <c r="F1159" s="32">
        <v>46752</v>
      </c>
      <c r="G1159" s="32">
        <v>0</v>
      </c>
    </row>
    <row r="1160" spans="1:7" s="1" customFormat="1" ht="18" customHeight="1">
      <c r="A1160" s="12" t="s">
        <v>204</v>
      </c>
      <c r="B1160" s="12" t="s">
        <v>205</v>
      </c>
      <c r="C1160" s="12" t="s">
        <v>204</v>
      </c>
      <c r="D1160" s="12" t="s">
        <v>305</v>
      </c>
      <c r="E1160" s="32">
        <v>22</v>
      </c>
      <c r="F1160" s="32">
        <v>2818</v>
      </c>
      <c r="G1160" s="32">
        <v>0</v>
      </c>
    </row>
    <row r="1161" spans="1:7" s="1" customFormat="1" ht="18" customHeight="1">
      <c r="A1161" s="12" t="s">
        <v>204</v>
      </c>
      <c r="B1161" s="12" t="s">
        <v>205</v>
      </c>
      <c r="C1161" s="12" t="s">
        <v>204</v>
      </c>
      <c r="D1161" s="12" t="s">
        <v>306</v>
      </c>
      <c r="E1161" s="32">
        <v>23</v>
      </c>
      <c r="F1161" s="32">
        <v>0</v>
      </c>
      <c r="G1161" s="32">
        <v>0</v>
      </c>
    </row>
    <row r="1162" spans="1:7" s="1" customFormat="1" ht="18" customHeight="1">
      <c r="A1162" s="12" t="s">
        <v>204</v>
      </c>
      <c r="B1162" s="12" t="s">
        <v>205</v>
      </c>
      <c r="C1162" s="12" t="s">
        <v>204</v>
      </c>
      <c r="D1162" s="12" t="s">
        <v>307</v>
      </c>
      <c r="E1162" s="32">
        <v>19</v>
      </c>
      <c r="F1162" s="32">
        <v>0</v>
      </c>
      <c r="G1162" s="32">
        <v>0</v>
      </c>
    </row>
    <row r="1163" spans="1:7" s="1" customFormat="1" ht="18" customHeight="1">
      <c r="A1163" s="12" t="s">
        <v>204</v>
      </c>
      <c r="B1163" s="12" t="s">
        <v>205</v>
      </c>
      <c r="C1163" s="12" t="s">
        <v>204</v>
      </c>
      <c r="D1163" s="12" t="s">
        <v>230</v>
      </c>
      <c r="E1163" s="32">
        <v>239</v>
      </c>
      <c r="F1163" s="32">
        <v>0</v>
      </c>
      <c r="G1163" s="32">
        <v>0</v>
      </c>
    </row>
    <row r="1164" spans="1:7" s="1" customFormat="1" ht="18" customHeight="1">
      <c r="A1164" s="12" t="s">
        <v>204</v>
      </c>
      <c r="B1164" s="12" t="s">
        <v>205</v>
      </c>
      <c r="C1164" s="12" t="s">
        <v>231</v>
      </c>
      <c r="D1164" s="12" t="s">
        <v>232</v>
      </c>
      <c r="E1164" s="32">
        <v>193774</v>
      </c>
      <c r="F1164" s="32">
        <v>658327</v>
      </c>
      <c r="G1164" s="32">
        <v>12203</v>
      </c>
    </row>
    <row r="1165" spans="1:7" s="1" customFormat="1" ht="18" customHeight="1">
      <c r="A1165" s="12" t="s">
        <v>204</v>
      </c>
      <c r="B1165" s="12" t="s">
        <v>205</v>
      </c>
      <c r="C1165" s="12" t="s">
        <v>197</v>
      </c>
      <c r="D1165" s="12" t="s">
        <v>199</v>
      </c>
      <c r="E1165" s="32">
        <v>0</v>
      </c>
      <c r="F1165" s="32">
        <v>26682</v>
      </c>
      <c r="G1165" s="32">
        <v>0</v>
      </c>
    </row>
    <row r="1166" spans="1:7" s="1" customFormat="1" ht="18" customHeight="1">
      <c r="A1166" s="12" t="s">
        <v>204</v>
      </c>
      <c r="B1166" s="12" t="s">
        <v>205</v>
      </c>
      <c r="C1166" s="12" t="s">
        <v>233</v>
      </c>
      <c r="D1166" s="12" t="s">
        <v>234</v>
      </c>
      <c r="E1166" s="32">
        <v>403773</v>
      </c>
      <c r="F1166" s="32">
        <v>1396450</v>
      </c>
      <c r="G1166" s="32">
        <v>176542</v>
      </c>
    </row>
    <row r="1167" spans="1:7" s="1" customFormat="1" ht="18" customHeight="1">
      <c r="A1167" s="12" t="s">
        <v>204</v>
      </c>
      <c r="B1167" s="12" t="s">
        <v>205</v>
      </c>
      <c r="C1167" s="12" t="s">
        <v>235</v>
      </c>
      <c r="D1167" s="12" t="s">
        <v>236</v>
      </c>
      <c r="E1167" s="32">
        <v>157563</v>
      </c>
      <c r="F1167" s="32">
        <v>545391</v>
      </c>
      <c r="G1167" s="32">
        <v>140379</v>
      </c>
    </row>
    <row r="1168" spans="1:7" s="1" customFormat="1" ht="18" customHeight="1">
      <c r="A1168" s="12" t="s">
        <v>204</v>
      </c>
      <c r="B1168" s="12" t="s">
        <v>205</v>
      </c>
      <c r="C1168" s="12" t="s">
        <v>235</v>
      </c>
      <c r="D1168" s="12" t="s">
        <v>272</v>
      </c>
      <c r="E1168" s="32">
        <v>26994</v>
      </c>
      <c r="F1168" s="32">
        <v>34199</v>
      </c>
      <c r="G1168" s="32">
        <v>672</v>
      </c>
    </row>
    <row r="1169" spans="1:7" s="1" customFormat="1" ht="18" customHeight="1">
      <c r="A1169" s="12" t="s">
        <v>204</v>
      </c>
      <c r="B1169" s="12" t="s">
        <v>205</v>
      </c>
      <c r="C1169" s="12" t="s">
        <v>237</v>
      </c>
      <c r="D1169" s="12" t="s">
        <v>238</v>
      </c>
      <c r="E1169" s="32">
        <v>54952</v>
      </c>
      <c r="F1169" s="32">
        <v>278434</v>
      </c>
      <c r="G1169" s="32">
        <v>22701</v>
      </c>
    </row>
    <row r="1170" spans="1:7" s="1" customFormat="1" ht="18" customHeight="1">
      <c r="A1170" s="12" t="s">
        <v>204</v>
      </c>
      <c r="B1170" s="12" t="s">
        <v>205</v>
      </c>
      <c r="C1170" s="12" t="s">
        <v>206</v>
      </c>
      <c r="D1170" s="12" t="s">
        <v>207</v>
      </c>
      <c r="E1170" s="32">
        <v>155047</v>
      </c>
      <c r="F1170" s="32">
        <v>303820</v>
      </c>
      <c r="G1170" s="32">
        <v>0</v>
      </c>
    </row>
    <row r="1171" spans="1:7" s="1" customFormat="1" ht="18" customHeight="1">
      <c r="A1171" s="12" t="s">
        <v>204</v>
      </c>
      <c r="B1171" s="12" t="s">
        <v>205</v>
      </c>
      <c r="C1171" s="12" t="s">
        <v>206</v>
      </c>
      <c r="D1171" s="12" t="s">
        <v>239</v>
      </c>
      <c r="E1171" s="32">
        <v>3939</v>
      </c>
      <c r="F1171" s="32">
        <v>0</v>
      </c>
      <c r="G1171" s="32">
        <v>0</v>
      </c>
    </row>
    <row r="1172" spans="1:7" s="1" customFormat="1" ht="18" customHeight="1">
      <c r="A1172" s="12" t="s">
        <v>204</v>
      </c>
      <c r="B1172" s="12" t="s">
        <v>205</v>
      </c>
      <c r="C1172" s="12" t="s">
        <v>206</v>
      </c>
      <c r="D1172" s="12" t="s">
        <v>240</v>
      </c>
      <c r="E1172" s="32">
        <v>28</v>
      </c>
      <c r="F1172" s="32">
        <v>0</v>
      </c>
      <c r="G1172" s="32">
        <v>0</v>
      </c>
    </row>
    <row r="1173" spans="1:7" s="1" customFormat="1" ht="18" customHeight="1">
      <c r="A1173" s="12" t="s">
        <v>204</v>
      </c>
      <c r="B1173" s="12" t="s">
        <v>205</v>
      </c>
      <c r="C1173" s="12" t="s">
        <v>206</v>
      </c>
      <c r="D1173" s="12" t="s">
        <v>293</v>
      </c>
      <c r="E1173" s="32">
        <v>310</v>
      </c>
      <c r="F1173" s="32">
        <v>0</v>
      </c>
      <c r="G1173" s="32">
        <v>0</v>
      </c>
    </row>
    <row r="1174" spans="1:7" s="1" customFormat="1" ht="18" customHeight="1">
      <c r="A1174" s="12" t="s">
        <v>204</v>
      </c>
      <c r="B1174" s="12" t="s">
        <v>205</v>
      </c>
      <c r="C1174" s="12" t="s">
        <v>206</v>
      </c>
      <c r="D1174" s="12" t="s">
        <v>241</v>
      </c>
      <c r="E1174" s="32">
        <v>266392</v>
      </c>
      <c r="F1174" s="32">
        <v>745717</v>
      </c>
      <c r="G1174" s="32">
        <v>1123</v>
      </c>
    </row>
    <row r="1175" spans="1:7" s="1" customFormat="1" ht="18" customHeight="1">
      <c r="A1175" s="12" t="s">
        <v>204</v>
      </c>
      <c r="B1175" s="12" t="s">
        <v>205</v>
      </c>
      <c r="C1175" s="12" t="s">
        <v>206</v>
      </c>
      <c r="D1175" s="12" t="s">
        <v>208</v>
      </c>
      <c r="E1175" s="32">
        <v>516161</v>
      </c>
      <c r="F1175" s="32">
        <v>1163001</v>
      </c>
      <c r="G1175" s="32">
        <v>4994788</v>
      </c>
    </row>
    <row r="1176" spans="1:7" s="1" customFormat="1" ht="18" customHeight="1">
      <c r="A1176" s="12" t="s">
        <v>204</v>
      </c>
      <c r="B1176" s="12" t="s">
        <v>205</v>
      </c>
      <c r="C1176" s="12" t="s">
        <v>269</v>
      </c>
      <c r="D1176" s="12" t="s">
        <v>286</v>
      </c>
      <c r="E1176" s="32">
        <v>3</v>
      </c>
      <c r="F1176" s="32">
        <v>0</v>
      </c>
      <c r="G1176" s="32">
        <v>0</v>
      </c>
    </row>
    <row r="1177" spans="1:7" s="1" customFormat="1" ht="18" customHeight="1">
      <c r="A1177" s="12" t="s">
        <v>204</v>
      </c>
      <c r="B1177" s="12" t="s">
        <v>347</v>
      </c>
      <c r="C1177" s="12" t="s">
        <v>204</v>
      </c>
      <c r="D1177" s="12" t="s">
        <v>348</v>
      </c>
      <c r="E1177" s="32">
        <v>6</v>
      </c>
      <c r="F1177" s="32">
        <v>0</v>
      </c>
      <c r="G1177" s="32">
        <v>0</v>
      </c>
    </row>
    <row r="1178" spans="1:7" s="1" customFormat="1" ht="18" customHeight="1">
      <c r="A1178" s="12" t="s">
        <v>204</v>
      </c>
      <c r="B1178" s="12" t="s">
        <v>230</v>
      </c>
      <c r="C1178" s="12" t="s">
        <v>209</v>
      </c>
      <c r="D1178" s="12" t="s">
        <v>210</v>
      </c>
      <c r="E1178" s="32">
        <v>4138</v>
      </c>
      <c r="F1178" s="32">
        <v>28</v>
      </c>
      <c r="G1178" s="32">
        <v>0</v>
      </c>
    </row>
    <row r="1179" spans="1:7" s="1" customFormat="1" ht="18" customHeight="1">
      <c r="A1179" s="12" t="s">
        <v>204</v>
      </c>
      <c r="B1179" s="12" t="s">
        <v>230</v>
      </c>
      <c r="C1179" s="12" t="s">
        <v>185</v>
      </c>
      <c r="D1179" s="12" t="s">
        <v>186</v>
      </c>
      <c r="E1179" s="32">
        <v>1500</v>
      </c>
      <c r="F1179" s="32">
        <v>52313</v>
      </c>
      <c r="G1179" s="32">
        <v>0</v>
      </c>
    </row>
    <row r="1180" spans="1:7" s="1" customFormat="1" ht="18" customHeight="1">
      <c r="A1180" s="12" t="s">
        <v>204</v>
      </c>
      <c r="B1180" s="12" t="s">
        <v>230</v>
      </c>
      <c r="C1180" s="12" t="s">
        <v>259</v>
      </c>
      <c r="D1180" s="12" t="s">
        <v>273</v>
      </c>
      <c r="E1180" s="32">
        <v>18</v>
      </c>
      <c r="F1180" s="32">
        <v>0</v>
      </c>
      <c r="G1180" s="32">
        <v>0</v>
      </c>
    </row>
    <row r="1181" spans="1:7" s="1" customFormat="1" ht="18" customHeight="1">
      <c r="A1181" s="12" t="s">
        <v>204</v>
      </c>
      <c r="B1181" s="12" t="s">
        <v>230</v>
      </c>
      <c r="C1181" s="12" t="s">
        <v>211</v>
      </c>
      <c r="D1181" s="12" t="s">
        <v>277</v>
      </c>
      <c r="E1181" s="32">
        <v>1493</v>
      </c>
      <c r="F1181" s="32">
        <v>149</v>
      </c>
      <c r="G1181" s="32">
        <v>0</v>
      </c>
    </row>
    <row r="1182" spans="1:7" s="1" customFormat="1" ht="18" customHeight="1">
      <c r="A1182" s="12" t="s">
        <v>204</v>
      </c>
      <c r="B1182" s="12" t="s">
        <v>230</v>
      </c>
      <c r="C1182" s="12" t="s">
        <v>211</v>
      </c>
      <c r="D1182" s="12" t="s">
        <v>213</v>
      </c>
      <c r="E1182" s="32">
        <v>8799</v>
      </c>
      <c r="F1182" s="32">
        <v>86</v>
      </c>
      <c r="G1182" s="32">
        <v>0</v>
      </c>
    </row>
    <row r="1183" spans="1:7" s="1" customFormat="1" ht="18" customHeight="1">
      <c r="A1183" s="12" t="s">
        <v>204</v>
      </c>
      <c r="B1183" s="12" t="s">
        <v>230</v>
      </c>
      <c r="C1183" s="12" t="s">
        <v>211</v>
      </c>
      <c r="D1183" s="12" t="s">
        <v>214</v>
      </c>
      <c r="E1183" s="32">
        <v>61720</v>
      </c>
      <c r="F1183" s="32">
        <v>26850</v>
      </c>
      <c r="G1183" s="32">
        <v>0</v>
      </c>
    </row>
    <row r="1184" spans="1:7" s="1" customFormat="1" ht="18" customHeight="1">
      <c r="A1184" s="12" t="s">
        <v>204</v>
      </c>
      <c r="B1184" s="12" t="s">
        <v>230</v>
      </c>
      <c r="C1184" s="12" t="s">
        <v>189</v>
      </c>
      <c r="D1184" s="12" t="s">
        <v>190</v>
      </c>
      <c r="E1184" s="32">
        <v>530732</v>
      </c>
      <c r="F1184" s="32">
        <v>756278</v>
      </c>
      <c r="G1184" s="32">
        <v>72</v>
      </c>
    </row>
    <row r="1185" spans="1:7" s="1" customFormat="1" ht="18" customHeight="1">
      <c r="A1185" s="12" t="s">
        <v>204</v>
      </c>
      <c r="B1185" s="12" t="s">
        <v>230</v>
      </c>
      <c r="C1185" s="12" t="s">
        <v>216</v>
      </c>
      <c r="D1185" s="12" t="s">
        <v>217</v>
      </c>
      <c r="E1185" s="32">
        <v>227510</v>
      </c>
      <c r="F1185" s="32">
        <v>125082</v>
      </c>
      <c r="G1185" s="32">
        <v>17</v>
      </c>
    </row>
    <row r="1186" spans="1:7" s="1" customFormat="1" ht="18" customHeight="1">
      <c r="A1186" s="12" t="s">
        <v>204</v>
      </c>
      <c r="B1186" s="12" t="s">
        <v>230</v>
      </c>
      <c r="C1186" s="12" t="s">
        <v>200</v>
      </c>
      <c r="D1186" s="12" t="s">
        <v>201</v>
      </c>
      <c r="E1186" s="32">
        <v>17296</v>
      </c>
      <c r="F1186" s="32">
        <v>0</v>
      </c>
      <c r="G1186" s="32">
        <v>0</v>
      </c>
    </row>
    <row r="1187" spans="1:7" s="1" customFormat="1" ht="18" customHeight="1">
      <c r="A1187" s="12" t="s">
        <v>204</v>
      </c>
      <c r="B1187" s="12" t="s">
        <v>230</v>
      </c>
      <c r="C1187" s="12" t="s">
        <v>202</v>
      </c>
      <c r="D1187" s="12" t="s">
        <v>311</v>
      </c>
      <c r="E1187" s="32">
        <v>17</v>
      </c>
      <c r="F1187" s="32">
        <v>0</v>
      </c>
      <c r="G1187" s="32">
        <v>0</v>
      </c>
    </row>
    <row r="1188" spans="1:7" s="1" customFormat="1" ht="18" customHeight="1">
      <c r="A1188" s="12" t="s">
        <v>204</v>
      </c>
      <c r="B1188" s="12" t="s">
        <v>230</v>
      </c>
      <c r="C1188" s="12" t="s">
        <v>202</v>
      </c>
      <c r="D1188" s="12" t="s">
        <v>203</v>
      </c>
      <c r="E1188" s="32">
        <v>367529</v>
      </c>
      <c r="F1188" s="32">
        <v>222512</v>
      </c>
      <c r="G1188" s="32">
        <v>841</v>
      </c>
    </row>
    <row r="1189" spans="1:7" s="1" customFormat="1" ht="18" customHeight="1">
      <c r="A1189" s="12" t="s">
        <v>204</v>
      </c>
      <c r="B1189" s="12" t="s">
        <v>230</v>
      </c>
      <c r="C1189" s="12" t="s">
        <v>202</v>
      </c>
      <c r="D1189" s="12" t="s">
        <v>281</v>
      </c>
      <c r="E1189" s="32">
        <v>10367</v>
      </c>
      <c r="F1189" s="32">
        <v>537</v>
      </c>
      <c r="G1189" s="32">
        <v>0</v>
      </c>
    </row>
    <row r="1190" spans="1:7" s="1" customFormat="1" ht="18" customHeight="1">
      <c r="A1190" s="12" t="s">
        <v>204</v>
      </c>
      <c r="B1190" s="12" t="s">
        <v>230</v>
      </c>
      <c r="C1190" s="12" t="s">
        <v>202</v>
      </c>
      <c r="D1190" s="12" t="s">
        <v>279</v>
      </c>
      <c r="E1190" s="32">
        <v>80</v>
      </c>
      <c r="F1190" s="32">
        <v>0</v>
      </c>
      <c r="G1190" s="32">
        <v>0</v>
      </c>
    </row>
    <row r="1191" spans="1:7" s="1" customFormat="1" ht="18" customHeight="1">
      <c r="A1191" s="12" t="s">
        <v>204</v>
      </c>
      <c r="B1191" s="12" t="s">
        <v>230</v>
      </c>
      <c r="C1191" s="12" t="s">
        <v>202</v>
      </c>
      <c r="D1191" s="12" t="s">
        <v>317</v>
      </c>
      <c r="E1191" s="32">
        <v>5464</v>
      </c>
      <c r="F1191" s="32">
        <v>0</v>
      </c>
      <c r="G1191" s="32">
        <v>0</v>
      </c>
    </row>
    <row r="1192" spans="1:7" s="1" customFormat="1" ht="18" customHeight="1">
      <c r="A1192" s="12" t="s">
        <v>204</v>
      </c>
      <c r="B1192" s="12" t="s">
        <v>230</v>
      </c>
      <c r="C1192" s="12" t="s">
        <v>202</v>
      </c>
      <c r="D1192" s="12" t="s">
        <v>313</v>
      </c>
      <c r="E1192" s="32">
        <v>4233</v>
      </c>
      <c r="F1192" s="32">
        <v>84</v>
      </c>
      <c r="G1192" s="32">
        <v>0</v>
      </c>
    </row>
    <row r="1193" spans="1:7" s="1" customFormat="1" ht="18" customHeight="1">
      <c r="A1193" s="12" t="s">
        <v>204</v>
      </c>
      <c r="B1193" s="12" t="s">
        <v>230</v>
      </c>
      <c r="C1193" s="12" t="s">
        <v>202</v>
      </c>
      <c r="D1193" s="12" t="s">
        <v>297</v>
      </c>
      <c r="E1193" s="32">
        <v>42</v>
      </c>
      <c r="F1193" s="32">
        <v>0</v>
      </c>
      <c r="G1193" s="32">
        <v>0</v>
      </c>
    </row>
    <row r="1194" spans="1:7" s="1" customFormat="1" ht="18" customHeight="1">
      <c r="A1194" s="12" t="s">
        <v>204</v>
      </c>
      <c r="B1194" s="12" t="s">
        <v>230</v>
      </c>
      <c r="C1194" s="12" t="s">
        <v>202</v>
      </c>
      <c r="D1194" s="12" t="s">
        <v>220</v>
      </c>
      <c r="E1194" s="32">
        <v>13841</v>
      </c>
      <c r="F1194" s="32">
        <v>0</v>
      </c>
      <c r="G1194" s="32">
        <v>0</v>
      </c>
    </row>
    <row r="1195" spans="1:7" s="1" customFormat="1" ht="18" customHeight="1">
      <c r="A1195" s="12" t="s">
        <v>204</v>
      </c>
      <c r="B1195" s="12" t="s">
        <v>230</v>
      </c>
      <c r="C1195" s="12" t="s">
        <v>191</v>
      </c>
      <c r="D1195" s="12" t="s">
        <v>192</v>
      </c>
      <c r="E1195" s="32">
        <v>11103</v>
      </c>
      <c r="F1195" s="32">
        <v>6495</v>
      </c>
      <c r="G1195" s="32">
        <v>0</v>
      </c>
    </row>
    <row r="1196" spans="1:7" s="1" customFormat="1" ht="18" customHeight="1">
      <c r="A1196" s="12" t="s">
        <v>204</v>
      </c>
      <c r="B1196" s="12" t="s">
        <v>230</v>
      </c>
      <c r="C1196" s="12" t="s">
        <v>193</v>
      </c>
      <c r="D1196" s="12" t="s">
        <v>194</v>
      </c>
      <c r="E1196" s="32">
        <v>7409</v>
      </c>
      <c r="F1196" s="32">
        <v>2363</v>
      </c>
      <c r="G1196" s="32">
        <v>0</v>
      </c>
    </row>
    <row r="1197" spans="1:7" s="1" customFormat="1" ht="18" customHeight="1">
      <c r="A1197" s="12" t="s">
        <v>204</v>
      </c>
      <c r="B1197" s="12" t="s">
        <v>230</v>
      </c>
      <c r="C1197" s="12" t="s">
        <v>222</v>
      </c>
      <c r="D1197" s="12" t="s">
        <v>224</v>
      </c>
      <c r="E1197" s="32">
        <v>267</v>
      </c>
      <c r="F1197" s="32">
        <v>30</v>
      </c>
      <c r="G1197" s="32">
        <v>0</v>
      </c>
    </row>
    <row r="1198" spans="1:7" s="1" customFormat="1" ht="18" customHeight="1">
      <c r="A1198" s="12" t="s">
        <v>204</v>
      </c>
      <c r="B1198" s="12" t="s">
        <v>230</v>
      </c>
      <c r="C1198" s="12" t="s">
        <v>222</v>
      </c>
      <c r="D1198" s="12" t="s">
        <v>225</v>
      </c>
      <c r="E1198" s="32">
        <v>29730</v>
      </c>
      <c r="F1198" s="32">
        <v>101852</v>
      </c>
      <c r="G1198" s="32">
        <v>0</v>
      </c>
    </row>
    <row r="1199" spans="1:7" s="1" customFormat="1" ht="18" customHeight="1">
      <c r="A1199" s="12" t="s">
        <v>204</v>
      </c>
      <c r="B1199" s="12" t="s">
        <v>230</v>
      </c>
      <c r="C1199" s="12" t="s">
        <v>226</v>
      </c>
      <c r="D1199" s="12" t="s">
        <v>227</v>
      </c>
      <c r="E1199" s="32">
        <v>89733</v>
      </c>
      <c r="F1199" s="32">
        <v>51678</v>
      </c>
      <c r="G1199" s="32">
        <v>0</v>
      </c>
    </row>
    <row r="1200" spans="1:7" s="1" customFormat="1" ht="18" customHeight="1">
      <c r="A1200" s="12" t="s">
        <v>204</v>
      </c>
      <c r="B1200" s="12" t="s">
        <v>230</v>
      </c>
      <c r="C1200" s="12" t="s">
        <v>226</v>
      </c>
      <c r="D1200" s="12" t="s">
        <v>229</v>
      </c>
      <c r="E1200" s="32">
        <v>1394</v>
      </c>
      <c r="F1200" s="32">
        <v>0</v>
      </c>
      <c r="G1200" s="32">
        <v>0</v>
      </c>
    </row>
    <row r="1201" spans="1:7" s="1" customFormat="1" ht="18" customHeight="1">
      <c r="A1201" s="12" t="s">
        <v>204</v>
      </c>
      <c r="B1201" s="12" t="s">
        <v>230</v>
      </c>
      <c r="C1201" s="12" t="s">
        <v>226</v>
      </c>
      <c r="D1201" s="12" t="s">
        <v>304</v>
      </c>
      <c r="E1201" s="32">
        <v>30</v>
      </c>
      <c r="F1201" s="32">
        <v>0</v>
      </c>
      <c r="G1201" s="32">
        <v>0</v>
      </c>
    </row>
    <row r="1202" spans="1:7" s="1" customFormat="1" ht="18" customHeight="1">
      <c r="A1202" s="12" t="s">
        <v>204</v>
      </c>
      <c r="B1202" s="12" t="s">
        <v>230</v>
      </c>
      <c r="C1202" s="12" t="s">
        <v>204</v>
      </c>
      <c r="D1202" s="12" t="s">
        <v>345</v>
      </c>
      <c r="E1202" s="32">
        <v>55</v>
      </c>
      <c r="F1202" s="32">
        <v>0</v>
      </c>
      <c r="G1202" s="32">
        <v>0</v>
      </c>
    </row>
    <row r="1203" spans="1:7" s="1" customFormat="1" ht="18" customHeight="1">
      <c r="A1203" s="12" t="s">
        <v>204</v>
      </c>
      <c r="B1203" s="12" t="s">
        <v>230</v>
      </c>
      <c r="C1203" s="12" t="s">
        <v>204</v>
      </c>
      <c r="D1203" s="12" t="s">
        <v>346</v>
      </c>
      <c r="E1203" s="32">
        <v>68</v>
      </c>
      <c r="F1203" s="32">
        <v>0</v>
      </c>
      <c r="G1203" s="32">
        <v>0</v>
      </c>
    </row>
    <row r="1204" spans="1:7" s="1" customFormat="1" ht="18" customHeight="1">
      <c r="A1204" s="12" t="s">
        <v>204</v>
      </c>
      <c r="B1204" s="12" t="s">
        <v>230</v>
      </c>
      <c r="C1204" s="12" t="s">
        <v>204</v>
      </c>
      <c r="D1204" s="12" t="s">
        <v>305</v>
      </c>
      <c r="E1204" s="32">
        <v>1452</v>
      </c>
      <c r="F1204" s="32">
        <v>0</v>
      </c>
      <c r="G1204" s="32">
        <v>0</v>
      </c>
    </row>
    <row r="1205" spans="1:7" s="1" customFormat="1" ht="18" customHeight="1">
      <c r="A1205" s="12" t="s">
        <v>204</v>
      </c>
      <c r="B1205" s="12" t="s">
        <v>230</v>
      </c>
      <c r="C1205" s="12" t="s">
        <v>204</v>
      </c>
      <c r="D1205" s="12" t="s">
        <v>306</v>
      </c>
      <c r="E1205" s="32">
        <v>2340</v>
      </c>
      <c r="F1205" s="32">
        <v>0</v>
      </c>
      <c r="G1205" s="32">
        <v>0</v>
      </c>
    </row>
    <row r="1206" spans="1:7" s="1" customFormat="1" ht="18" customHeight="1">
      <c r="A1206" s="12" t="s">
        <v>204</v>
      </c>
      <c r="B1206" s="12" t="s">
        <v>230</v>
      </c>
      <c r="C1206" s="12" t="s">
        <v>204</v>
      </c>
      <c r="D1206" s="12" t="s">
        <v>307</v>
      </c>
      <c r="E1206" s="32">
        <v>6035</v>
      </c>
      <c r="F1206" s="32">
        <v>0</v>
      </c>
      <c r="G1206" s="32">
        <v>0</v>
      </c>
    </row>
    <row r="1207" spans="1:7" s="1" customFormat="1" ht="18" customHeight="1">
      <c r="A1207" s="12" t="s">
        <v>204</v>
      </c>
      <c r="B1207" s="12" t="s">
        <v>230</v>
      </c>
      <c r="C1207" s="12" t="s">
        <v>204</v>
      </c>
      <c r="D1207" s="12" t="s">
        <v>348</v>
      </c>
      <c r="E1207" s="32">
        <v>11</v>
      </c>
      <c r="F1207" s="32">
        <v>0</v>
      </c>
      <c r="G1207" s="32">
        <v>0</v>
      </c>
    </row>
    <row r="1208" spans="1:7" s="1" customFormat="1" ht="18" customHeight="1">
      <c r="A1208" s="12" t="s">
        <v>204</v>
      </c>
      <c r="B1208" s="12" t="s">
        <v>230</v>
      </c>
      <c r="C1208" s="12" t="s">
        <v>204</v>
      </c>
      <c r="D1208" s="12" t="s">
        <v>205</v>
      </c>
      <c r="E1208" s="32">
        <v>570</v>
      </c>
      <c r="F1208" s="32">
        <v>0</v>
      </c>
      <c r="G1208" s="32">
        <v>0</v>
      </c>
    </row>
    <row r="1209" spans="1:7" s="1" customFormat="1" ht="18" customHeight="1">
      <c r="A1209" s="12" t="s">
        <v>204</v>
      </c>
      <c r="B1209" s="12" t="s">
        <v>230</v>
      </c>
      <c r="C1209" s="12" t="s">
        <v>267</v>
      </c>
      <c r="D1209" s="12" t="s">
        <v>268</v>
      </c>
      <c r="E1209" s="32">
        <v>464</v>
      </c>
      <c r="F1209" s="32">
        <v>24671</v>
      </c>
      <c r="G1209" s="32">
        <v>0</v>
      </c>
    </row>
    <row r="1210" spans="1:7" s="1" customFormat="1" ht="18" customHeight="1">
      <c r="A1210" s="12" t="s">
        <v>204</v>
      </c>
      <c r="B1210" s="12" t="s">
        <v>230</v>
      </c>
      <c r="C1210" s="12" t="s">
        <v>233</v>
      </c>
      <c r="D1210" s="12" t="s">
        <v>234</v>
      </c>
      <c r="E1210" s="32">
        <v>99866</v>
      </c>
      <c r="F1210" s="32">
        <v>20470</v>
      </c>
      <c r="G1210" s="32">
        <v>0</v>
      </c>
    </row>
    <row r="1211" spans="1:7" s="1" customFormat="1" ht="18" customHeight="1">
      <c r="A1211" s="12" t="s">
        <v>204</v>
      </c>
      <c r="B1211" s="12" t="s">
        <v>230</v>
      </c>
      <c r="C1211" s="12" t="s">
        <v>235</v>
      </c>
      <c r="D1211" s="12" t="s">
        <v>236</v>
      </c>
      <c r="E1211" s="32">
        <v>87</v>
      </c>
      <c r="F1211" s="32">
        <v>0</v>
      </c>
      <c r="G1211" s="32">
        <v>0</v>
      </c>
    </row>
    <row r="1212" spans="1:7" s="1" customFormat="1" ht="18" customHeight="1">
      <c r="A1212" s="12" t="s">
        <v>204</v>
      </c>
      <c r="B1212" s="12" t="s">
        <v>230</v>
      </c>
      <c r="C1212" s="12" t="s">
        <v>237</v>
      </c>
      <c r="D1212" s="12" t="s">
        <v>238</v>
      </c>
      <c r="E1212" s="32">
        <v>27648</v>
      </c>
      <c r="F1212" s="32">
        <v>52526</v>
      </c>
      <c r="G1212" s="32">
        <v>0</v>
      </c>
    </row>
    <row r="1213" spans="1:7" s="1" customFormat="1" ht="18" customHeight="1">
      <c r="A1213" s="12" t="s">
        <v>204</v>
      </c>
      <c r="B1213" s="12" t="s">
        <v>230</v>
      </c>
      <c r="C1213" s="12" t="s">
        <v>206</v>
      </c>
      <c r="D1213" s="12" t="s">
        <v>207</v>
      </c>
      <c r="E1213" s="32">
        <v>261297</v>
      </c>
      <c r="F1213" s="32">
        <v>0</v>
      </c>
      <c r="G1213" s="32">
        <v>0</v>
      </c>
    </row>
    <row r="1214" spans="1:7" s="1" customFormat="1" ht="18" customHeight="1">
      <c r="A1214" s="12" t="s">
        <v>204</v>
      </c>
      <c r="B1214" s="12" t="s">
        <v>230</v>
      </c>
      <c r="C1214" s="12" t="s">
        <v>206</v>
      </c>
      <c r="D1214" s="12" t="s">
        <v>285</v>
      </c>
      <c r="E1214" s="32">
        <v>42</v>
      </c>
      <c r="F1214" s="32">
        <v>0</v>
      </c>
      <c r="G1214" s="32">
        <v>0</v>
      </c>
    </row>
    <row r="1215" spans="1:7" s="1" customFormat="1" ht="18" customHeight="1">
      <c r="A1215" s="12" t="s">
        <v>204</v>
      </c>
      <c r="B1215" s="12" t="s">
        <v>230</v>
      </c>
      <c r="C1215" s="12" t="s">
        <v>206</v>
      </c>
      <c r="D1215" s="12" t="s">
        <v>239</v>
      </c>
      <c r="E1215" s="32">
        <v>38168</v>
      </c>
      <c r="F1215" s="32">
        <v>43</v>
      </c>
      <c r="G1215" s="32">
        <v>0</v>
      </c>
    </row>
    <row r="1216" spans="1:7" s="1" customFormat="1" ht="18" customHeight="1">
      <c r="A1216" s="12" t="s">
        <v>204</v>
      </c>
      <c r="B1216" s="12" t="s">
        <v>230</v>
      </c>
      <c r="C1216" s="12" t="s">
        <v>206</v>
      </c>
      <c r="D1216" s="12" t="s">
        <v>240</v>
      </c>
      <c r="E1216" s="32">
        <v>10400</v>
      </c>
      <c r="F1216" s="32">
        <v>0</v>
      </c>
      <c r="G1216" s="32">
        <v>0</v>
      </c>
    </row>
    <row r="1217" spans="1:7" s="1" customFormat="1" ht="18" customHeight="1">
      <c r="A1217" s="12" t="s">
        <v>204</v>
      </c>
      <c r="B1217" s="12" t="s">
        <v>230</v>
      </c>
      <c r="C1217" s="12" t="s">
        <v>206</v>
      </c>
      <c r="D1217" s="12" t="s">
        <v>293</v>
      </c>
      <c r="E1217" s="32">
        <v>6775</v>
      </c>
      <c r="F1217" s="32">
        <v>430</v>
      </c>
      <c r="G1217" s="32">
        <v>0</v>
      </c>
    </row>
    <row r="1218" spans="1:7" s="1" customFormat="1" ht="18" customHeight="1">
      <c r="A1218" s="12" t="s">
        <v>204</v>
      </c>
      <c r="B1218" s="12" t="s">
        <v>230</v>
      </c>
      <c r="C1218" s="12" t="s">
        <v>206</v>
      </c>
      <c r="D1218" s="12" t="s">
        <v>241</v>
      </c>
      <c r="E1218" s="32">
        <v>1842792</v>
      </c>
      <c r="F1218" s="32">
        <v>987769</v>
      </c>
      <c r="G1218" s="32">
        <v>2895</v>
      </c>
    </row>
    <row r="1219" spans="1:7" s="1" customFormat="1" ht="18" customHeight="1">
      <c r="A1219" s="12" t="s">
        <v>204</v>
      </c>
      <c r="B1219" s="12" t="s">
        <v>230</v>
      </c>
      <c r="C1219" s="12" t="s">
        <v>206</v>
      </c>
      <c r="D1219" s="12" t="s">
        <v>208</v>
      </c>
      <c r="E1219" s="32">
        <v>232995</v>
      </c>
      <c r="F1219" s="32">
        <v>103926</v>
      </c>
      <c r="G1219" s="32">
        <v>0</v>
      </c>
    </row>
    <row r="1220" spans="1:7" s="1" customFormat="1" ht="18" customHeight="1">
      <c r="A1220" s="12" t="s">
        <v>204</v>
      </c>
      <c r="B1220" s="12" t="s">
        <v>230</v>
      </c>
      <c r="C1220" s="12" t="s">
        <v>269</v>
      </c>
      <c r="D1220" s="12" t="s">
        <v>286</v>
      </c>
      <c r="E1220" s="32">
        <v>252</v>
      </c>
      <c r="F1220" s="32">
        <v>0</v>
      </c>
      <c r="G1220" s="32">
        <v>0</v>
      </c>
    </row>
    <row r="1221" spans="1:7" s="1" customFormat="1" ht="18" customHeight="1">
      <c r="A1221" s="12" t="s">
        <v>231</v>
      </c>
      <c r="B1221" s="12" t="s">
        <v>335</v>
      </c>
      <c r="C1221" s="12" t="s">
        <v>288</v>
      </c>
      <c r="D1221" s="12" t="s">
        <v>289</v>
      </c>
      <c r="E1221" s="32">
        <v>19</v>
      </c>
      <c r="F1221" s="32">
        <v>0</v>
      </c>
      <c r="G1221" s="32">
        <v>0</v>
      </c>
    </row>
    <row r="1222" spans="1:7" s="1" customFormat="1" ht="18" customHeight="1">
      <c r="A1222" s="12" t="s">
        <v>231</v>
      </c>
      <c r="B1222" s="12" t="s">
        <v>335</v>
      </c>
      <c r="C1222" s="12" t="s">
        <v>231</v>
      </c>
      <c r="D1222" s="12" t="s">
        <v>232</v>
      </c>
      <c r="E1222" s="32">
        <v>691</v>
      </c>
      <c r="F1222" s="32">
        <v>0</v>
      </c>
      <c r="G1222" s="32">
        <v>0</v>
      </c>
    </row>
    <row r="1223" spans="1:7" s="1" customFormat="1" ht="18" customHeight="1">
      <c r="A1223" s="12" t="s">
        <v>231</v>
      </c>
      <c r="B1223" s="12" t="s">
        <v>232</v>
      </c>
      <c r="C1223" s="12" t="s">
        <v>209</v>
      </c>
      <c r="D1223" s="12" t="s">
        <v>210</v>
      </c>
      <c r="E1223" s="32">
        <v>866</v>
      </c>
      <c r="F1223" s="32">
        <v>0</v>
      </c>
      <c r="G1223" s="32">
        <v>0</v>
      </c>
    </row>
    <row r="1224" spans="1:7" s="1" customFormat="1" ht="18" customHeight="1">
      <c r="A1224" s="12" t="s">
        <v>231</v>
      </c>
      <c r="B1224" s="12" t="s">
        <v>232</v>
      </c>
      <c r="C1224" s="12" t="s">
        <v>211</v>
      </c>
      <c r="D1224" s="12" t="s">
        <v>214</v>
      </c>
      <c r="E1224" s="32">
        <v>95633</v>
      </c>
      <c r="F1224" s="32">
        <v>227639</v>
      </c>
      <c r="G1224" s="32">
        <v>0</v>
      </c>
    </row>
    <row r="1225" spans="1:7" s="1" customFormat="1" ht="18" customHeight="1">
      <c r="A1225" s="12" t="s">
        <v>231</v>
      </c>
      <c r="B1225" s="12" t="s">
        <v>232</v>
      </c>
      <c r="C1225" s="12" t="s">
        <v>187</v>
      </c>
      <c r="D1225" s="12" t="s">
        <v>188</v>
      </c>
      <c r="E1225" s="32">
        <v>136690</v>
      </c>
      <c r="F1225" s="32">
        <v>955737</v>
      </c>
      <c r="G1225" s="32">
        <v>30922</v>
      </c>
    </row>
    <row r="1226" spans="1:7" s="1" customFormat="1" ht="18" customHeight="1">
      <c r="A1226" s="12" t="s">
        <v>231</v>
      </c>
      <c r="B1226" s="12" t="s">
        <v>232</v>
      </c>
      <c r="C1226" s="12" t="s">
        <v>189</v>
      </c>
      <c r="D1226" s="12" t="s">
        <v>190</v>
      </c>
      <c r="E1226" s="32">
        <v>144537</v>
      </c>
      <c r="F1226" s="32">
        <v>581545</v>
      </c>
      <c r="G1226" s="32">
        <v>220</v>
      </c>
    </row>
    <row r="1227" spans="1:7" s="1" customFormat="1" ht="18" customHeight="1">
      <c r="A1227" s="12" t="s">
        <v>231</v>
      </c>
      <c r="B1227" s="12" t="s">
        <v>232</v>
      </c>
      <c r="C1227" s="12" t="s">
        <v>216</v>
      </c>
      <c r="D1227" s="12" t="s">
        <v>217</v>
      </c>
      <c r="E1227" s="32">
        <v>29</v>
      </c>
      <c r="F1227" s="32">
        <v>0</v>
      </c>
      <c r="G1227" s="32">
        <v>0</v>
      </c>
    </row>
    <row r="1228" spans="1:7" s="1" customFormat="1" ht="18" customHeight="1">
      <c r="A1228" s="12" t="s">
        <v>231</v>
      </c>
      <c r="B1228" s="12" t="s">
        <v>232</v>
      </c>
      <c r="C1228" s="12" t="s">
        <v>200</v>
      </c>
      <c r="D1228" s="12" t="s">
        <v>201</v>
      </c>
      <c r="E1228" s="32">
        <v>1722</v>
      </c>
      <c r="F1228" s="32">
        <v>0</v>
      </c>
      <c r="G1228" s="32">
        <v>0</v>
      </c>
    </row>
    <row r="1229" spans="1:7" s="1" customFormat="1" ht="18" customHeight="1">
      <c r="A1229" s="12" t="s">
        <v>231</v>
      </c>
      <c r="B1229" s="12" t="s">
        <v>232</v>
      </c>
      <c r="C1229" s="12" t="s">
        <v>218</v>
      </c>
      <c r="D1229" s="12" t="s">
        <v>219</v>
      </c>
      <c r="E1229" s="32">
        <v>110</v>
      </c>
      <c r="F1229" s="32">
        <v>0</v>
      </c>
      <c r="G1229" s="32">
        <v>0</v>
      </c>
    </row>
    <row r="1230" spans="1:7" s="1" customFormat="1" ht="18" customHeight="1">
      <c r="A1230" s="12" t="s">
        <v>231</v>
      </c>
      <c r="B1230" s="12" t="s">
        <v>232</v>
      </c>
      <c r="C1230" s="12" t="s">
        <v>202</v>
      </c>
      <c r="D1230" s="12" t="s">
        <v>203</v>
      </c>
      <c r="E1230" s="32">
        <v>28634</v>
      </c>
      <c r="F1230" s="32">
        <v>5419</v>
      </c>
      <c r="G1230" s="32">
        <v>0</v>
      </c>
    </row>
    <row r="1231" spans="1:7" s="1" customFormat="1" ht="18" customHeight="1">
      <c r="A1231" s="12" t="s">
        <v>231</v>
      </c>
      <c r="B1231" s="12" t="s">
        <v>232</v>
      </c>
      <c r="C1231" s="12" t="s">
        <v>202</v>
      </c>
      <c r="D1231" s="12" t="s">
        <v>220</v>
      </c>
      <c r="E1231" s="32">
        <v>498</v>
      </c>
      <c r="F1231" s="32">
        <v>0</v>
      </c>
      <c r="G1231" s="32">
        <v>0</v>
      </c>
    </row>
    <row r="1232" spans="1:7" s="1" customFormat="1" ht="18" customHeight="1">
      <c r="A1232" s="12" t="s">
        <v>231</v>
      </c>
      <c r="B1232" s="12" t="s">
        <v>232</v>
      </c>
      <c r="C1232" s="12" t="s">
        <v>193</v>
      </c>
      <c r="D1232" s="12" t="s">
        <v>194</v>
      </c>
      <c r="E1232" s="32">
        <v>57</v>
      </c>
      <c r="F1232" s="32">
        <v>0</v>
      </c>
      <c r="G1232" s="32">
        <v>0</v>
      </c>
    </row>
    <row r="1233" spans="1:7" s="1" customFormat="1" ht="18" customHeight="1">
      <c r="A1233" s="12" t="s">
        <v>231</v>
      </c>
      <c r="B1233" s="12" t="s">
        <v>232</v>
      </c>
      <c r="C1233" s="12" t="s">
        <v>288</v>
      </c>
      <c r="D1233" s="12" t="s">
        <v>289</v>
      </c>
      <c r="E1233" s="32">
        <v>1460</v>
      </c>
      <c r="F1233" s="32">
        <v>0</v>
      </c>
      <c r="G1233" s="32">
        <v>0</v>
      </c>
    </row>
    <row r="1234" spans="1:7" s="1" customFormat="1" ht="18" customHeight="1">
      <c r="A1234" s="12" t="s">
        <v>231</v>
      </c>
      <c r="B1234" s="12" t="s">
        <v>232</v>
      </c>
      <c r="C1234" s="12" t="s">
        <v>222</v>
      </c>
      <c r="D1234" s="12" t="s">
        <v>224</v>
      </c>
      <c r="E1234" s="32">
        <v>19191</v>
      </c>
      <c r="F1234" s="32">
        <v>67710</v>
      </c>
      <c r="G1234" s="32">
        <v>0</v>
      </c>
    </row>
    <row r="1235" spans="1:7" s="1" customFormat="1" ht="18" customHeight="1">
      <c r="A1235" s="12" t="s">
        <v>231</v>
      </c>
      <c r="B1235" s="12" t="s">
        <v>232</v>
      </c>
      <c r="C1235" s="12" t="s">
        <v>222</v>
      </c>
      <c r="D1235" s="12" t="s">
        <v>225</v>
      </c>
      <c r="E1235" s="32">
        <v>108817</v>
      </c>
      <c r="F1235" s="32">
        <v>270017</v>
      </c>
      <c r="G1235" s="32">
        <v>0</v>
      </c>
    </row>
    <row r="1236" spans="1:7" s="1" customFormat="1" ht="18" customHeight="1">
      <c r="A1236" s="12" t="s">
        <v>231</v>
      </c>
      <c r="B1236" s="12" t="s">
        <v>232</v>
      </c>
      <c r="C1236" s="12" t="s">
        <v>226</v>
      </c>
      <c r="D1236" s="12" t="s">
        <v>227</v>
      </c>
      <c r="E1236" s="32">
        <v>1605</v>
      </c>
      <c r="F1236" s="32">
        <v>3544</v>
      </c>
      <c r="G1236" s="32">
        <v>0</v>
      </c>
    </row>
    <row r="1237" spans="1:7" s="1" customFormat="1" ht="18" customHeight="1">
      <c r="A1237" s="12" t="s">
        <v>231</v>
      </c>
      <c r="B1237" s="12" t="s">
        <v>232</v>
      </c>
      <c r="C1237" s="12" t="s">
        <v>226</v>
      </c>
      <c r="D1237" s="12" t="s">
        <v>229</v>
      </c>
      <c r="E1237" s="32">
        <v>174</v>
      </c>
      <c r="F1237" s="32">
        <v>0</v>
      </c>
      <c r="G1237" s="32">
        <v>0</v>
      </c>
    </row>
    <row r="1238" spans="1:7" s="1" customFormat="1" ht="18" customHeight="1">
      <c r="A1238" s="12" t="s">
        <v>231</v>
      </c>
      <c r="B1238" s="12" t="s">
        <v>232</v>
      </c>
      <c r="C1238" s="12" t="s">
        <v>204</v>
      </c>
      <c r="D1238" s="12" t="s">
        <v>205</v>
      </c>
      <c r="E1238" s="32">
        <v>192263</v>
      </c>
      <c r="F1238" s="32">
        <v>638156</v>
      </c>
      <c r="G1238" s="32">
        <v>3325</v>
      </c>
    </row>
    <row r="1239" spans="1:7" s="1" customFormat="1" ht="18" customHeight="1">
      <c r="A1239" s="12" t="s">
        <v>231</v>
      </c>
      <c r="B1239" s="12" t="s">
        <v>232</v>
      </c>
      <c r="C1239" s="12" t="s">
        <v>231</v>
      </c>
      <c r="D1239" s="12" t="s">
        <v>335</v>
      </c>
      <c r="E1239" s="32">
        <v>632</v>
      </c>
      <c r="F1239" s="32">
        <v>0</v>
      </c>
      <c r="G1239" s="32">
        <v>0</v>
      </c>
    </row>
    <row r="1240" spans="1:7" s="1" customFormat="1" ht="18" customHeight="1">
      <c r="A1240" s="12" t="s">
        <v>231</v>
      </c>
      <c r="B1240" s="12" t="s">
        <v>232</v>
      </c>
      <c r="C1240" s="12" t="s">
        <v>233</v>
      </c>
      <c r="D1240" s="12" t="s">
        <v>234</v>
      </c>
      <c r="E1240" s="32">
        <v>1036</v>
      </c>
      <c r="F1240" s="32">
        <v>0</v>
      </c>
      <c r="G1240" s="32">
        <v>0</v>
      </c>
    </row>
    <row r="1241" spans="1:7" s="1" customFormat="1" ht="18" customHeight="1">
      <c r="A1241" s="12" t="s">
        <v>231</v>
      </c>
      <c r="B1241" s="12" t="s">
        <v>232</v>
      </c>
      <c r="C1241" s="12" t="s">
        <v>235</v>
      </c>
      <c r="D1241" s="12" t="s">
        <v>236</v>
      </c>
      <c r="E1241" s="32">
        <v>92</v>
      </c>
      <c r="F1241" s="32">
        <v>0</v>
      </c>
      <c r="G1241" s="32">
        <v>0</v>
      </c>
    </row>
    <row r="1242" spans="1:7" s="1" customFormat="1" ht="18" customHeight="1">
      <c r="A1242" s="12" t="s">
        <v>231</v>
      </c>
      <c r="B1242" s="12" t="s">
        <v>232</v>
      </c>
      <c r="C1242" s="12" t="s">
        <v>237</v>
      </c>
      <c r="D1242" s="12" t="s">
        <v>238</v>
      </c>
      <c r="E1242" s="32">
        <v>4379</v>
      </c>
      <c r="F1242" s="32">
        <v>20</v>
      </c>
      <c r="G1242" s="32">
        <v>0</v>
      </c>
    </row>
    <row r="1243" spans="1:7" s="1" customFormat="1" ht="18" customHeight="1">
      <c r="A1243" s="12" t="s">
        <v>231</v>
      </c>
      <c r="B1243" s="12" t="s">
        <v>232</v>
      </c>
      <c r="C1243" s="12" t="s">
        <v>206</v>
      </c>
      <c r="D1243" s="12" t="s">
        <v>207</v>
      </c>
      <c r="E1243" s="32">
        <v>47377</v>
      </c>
      <c r="F1243" s="32">
        <v>320</v>
      </c>
      <c r="G1243" s="32">
        <v>0</v>
      </c>
    </row>
    <row r="1244" spans="1:7" s="1" customFormat="1" ht="18" customHeight="1">
      <c r="A1244" s="12" t="s">
        <v>231</v>
      </c>
      <c r="B1244" s="12" t="s">
        <v>232</v>
      </c>
      <c r="C1244" s="12" t="s">
        <v>206</v>
      </c>
      <c r="D1244" s="12" t="s">
        <v>239</v>
      </c>
      <c r="E1244" s="32">
        <v>1289</v>
      </c>
      <c r="F1244" s="32">
        <v>0</v>
      </c>
      <c r="G1244" s="32">
        <v>0</v>
      </c>
    </row>
    <row r="1245" spans="1:7" s="1" customFormat="1" ht="18" customHeight="1">
      <c r="A1245" s="12" t="s">
        <v>231</v>
      </c>
      <c r="B1245" s="12" t="s">
        <v>232</v>
      </c>
      <c r="C1245" s="12" t="s">
        <v>206</v>
      </c>
      <c r="D1245" s="12" t="s">
        <v>240</v>
      </c>
      <c r="E1245" s="32">
        <v>443</v>
      </c>
      <c r="F1245" s="32">
        <v>0</v>
      </c>
      <c r="G1245" s="32">
        <v>0</v>
      </c>
    </row>
    <row r="1246" spans="1:7" s="1" customFormat="1" ht="18" customHeight="1">
      <c r="A1246" s="12" t="s">
        <v>231</v>
      </c>
      <c r="B1246" s="12" t="s">
        <v>232</v>
      </c>
      <c r="C1246" s="12" t="s">
        <v>206</v>
      </c>
      <c r="D1246" s="12" t="s">
        <v>241</v>
      </c>
      <c r="E1246" s="32">
        <v>10914</v>
      </c>
      <c r="F1246" s="32">
        <v>92336</v>
      </c>
      <c r="G1246" s="32">
        <v>0</v>
      </c>
    </row>
    <row r="1247" spans="1:7" s="1" customFormat="1" ht="18" customHeight="1">
      <c r="A1247" s="12" t="s">
        <v>231</v>
      </c>
      <c r="B1247" s="12" t="s">
        <v>232</v>
      </c>
      <c r="C1247" s="12" t="s">
        <v>206</v>
      </c>
      <c r="D1247" s="12" t="s">
        <v>208</v>
      </c>
      <c r="E1247" s="32">
        <v>333168</v>
      </c>
      <c r="F1247" s="32">
        <v>1803503</v>
      </c>
      <c r="G1247" s="32">
        <v>781</v>
      </c>
    </row>
    <row r="1248" spans="1:7" s="1" customFormat="1" ht="18" customHeight="1">
      <c r="A1248" s="12" t="s">
        <v>197</v>
      </c>
      <c r="B1248" s="12" t="s">
        <v>198</v>
      </c>
      <c r="C1248" s="12" t="s">
        <v>182</v>
      </c>
      <c r="D1248" s="12" t="s">
        <v>184</v>
      </c>
      <c r="E1248" s="32">
        <v>55</v>
      </c>
      <c r="F1248" s="32">
        <v>0</v>
      </c>
      <c r="G1248" s="32">
        <v>0</v>
      </c>
    </row>
    <row r="1249" spans="1:7" s="1" customFormat="1" ht="18" customHeight="1">
      <c r="A1249" s="12" t="s">
        <v>197</v>
      </c>
      <c r="B1249" s="12" t="s">
        <v>198</v>
      </c>
      <c r="C1249" s="12" t="s">
        <v>185</v>
      </c>
      <c r="D1249" s="12" t="s">
        <v>254</v>
      </c>
      <c r="E1249" s="32">
        <v>8</v>
      </c>
      <c r="F1249" s="32">
        <v>351</v>
      </c>
      <c r="G1249" s="32">
        <v>0</v>
      </c>
    </row>
    <row r="1250" spans="1:7" s="1" customFormat="1" ht="18" customHeight="1">
      <c r="A1250" s="12" t="s">
        <v>197</v>
      </c>
      <c r="B1250" s="12" t="s">
        <v>198</v>
      </c>
      <c r="C1250" s="12" t="s">
        <v>185</v>
      </c>
      <c r="D1250" s="12" t="s">
        <v>255</v>
      </c>
      <c r="E1250" s="32">
        <v>11</v>
      </c>
      <c r="F1250" s="32">
        <v>351</v>
      </c>
      <c r="G1250" s="32">
        <v>0</v>
      </c>
    </row>
    <row r="1251" spans="1:7" s="1" customFormat="1" ht="18" customHeight="1">
      <c r="A1251" s="12" t="s">
        <v>197</v>
      </c>
      <c r="B1251" s="12" t="s">
        <v>198</v>
      </c>
      <c r="C1251" s="12" t="s">
        <v>185</v>
      </c>
      <c r="D1251" s="12" t="s">
        <v>186</v>
      </c>
      <c r="E1251" s="32">
        <v>172</v>
      </c>
      <c r="F1251" s="32">
        <v>50</v>
      </c>
      <c r="G1251" s="32">
        <v>0</v>
      </c>
    </row>
    <row r="1252" spans="1:7" s="1" customFormat="1" ht="18" customHeight="1">
      <c r="A1252" s="12" t="s">
        <v>197</v>
      </c>
      <c r="B1252" s="12" t="s">
        <v>198</v>
      </c>
      <c r="C1252" s="12" t="s">
        <v>189</v>
      </c>
      <c r="D1252" s="12" t="s">
        <v>190</v>
      </c>
      <c r="E1252" s="32">
        <v>5</v>
      </c>
      <c r="F1252" s="32">
        <v>0</v>
      </c>
      <c r="G1252" s="32">
        <v>0</v>
      </c>
    </row>
    <row r="1253" spans="1:7" s="1" customFormat="1" ht="18" customHeight="1">
      <c r="A1253" s="12" t="s">
        <v>197</v>
      </c>
      <c r="B1253" s="12" t="s">
        <v>198</v>
      </c>
      <c r="C1253" s="12" t="s">
        <v>200</v>
      </c>
      <c r="D1253" s="12" t="s">
        <v>201</v>
      </c>
      <c r="E1253" s="32">
        <v>2836</v>
      </c>
      <c r="F1253" s="32">
        <v>0</v>
      </c>
      <c r="G1253" s="32">
        <v>0</v>
      </c>
    </row>
    <row r="1254" spans="1:7" s="1" customFormat="1" ht="18" customHeight="1">
      <c r="A1254" s="12" t="s">
        <v>197</v>
      </c>
      <c r="B1254" s="12" t="s">
        <v>198</v>
      </c>
      <c r="C1254" s="12" t="s">
        <v>202</v>
      </c>
      <c r="D1254" s="12" t="s">
        <v>281</v>
      </c>
      <c r="E1254" s="32">
        <v>2</v>
      </c>
      <c r="F1254" s="32">
        <v>0</v>
      </c>
      <c r="G1254" s="32">
        <v>0</v>
      </c>
    </row>
    <row r="1255" spans="1:7" s="1" customFormat="1" ht="18" customHeight="1">
      <c r="A1255" s="12" t="s">
        <v>197</v>
      </c>
      <c r="B1255" s="12" t="s">
        <v>198</v>
      </c>
      <c r="C1255" s="12" t="s">
        <v>193</v>
      </c>
      <c r="D1255" s="12" t="s">
        <v>194</v>
      </c>
      <c r="E1255" s="32">
        <v>32584</v>
      </c>
      <c r="F1255" s="32">
        <v>198</v>
      </c>
      <c r="G1255" s="32">
        <v>0</v>
      </c>
    </row>
    <row r="1256" spans="1:7" s="1" customFormat="1" ht="18" customHeight="1">
      <c r="A1256" s="12" t="s">
        <v>197</v>
      </c>
      <c r="B1256" s="12" t="s">
        <v>198</v>
      </c>
      <c r="C1256" s="12" t="s">
        <v>193</v>
      </c>
      <c r="D1256" s="12" t="s">
        <v>326</v>
      </c>
      <c r="E1256" s="32">
        <v>83</v>
      </c>
      <c r="F1256" s="32">
        <v>0</v>
      </c>
      <c r="G1256" s="32">
        <v>0</v>
      </c>
    </row>
    <row r="1257" spans="1:7" s="1" customFormat="1" ht="18" customHeight="1">
      <c r="A1257" s="12" t="s">
        <v>197</v>
      </c>
      <c r="B1257" s="12" t="s">
        <v>198</v>
      </c>
      <c r="C1257" s="12" t="s">
        <v>197</v>
      </c>
      <c r="D1257" s="12" t="s">
        <v>199</v>
      </c>
      <c r="E1257" s="32">
        <v>6925</v>
      </c>
      <c r="F1257" s="32">
        <v>0</v>
      </c>
      <c r="G1257" s="32">
        <v>0</v>
      </c>
    </row>
    <row r="1258" spans="1:7" s="1" customFormat="1" ht="18" customHeight="1">
      <c r="A1258" s="12" t="s">
        <v>197</v>
      </c>
      <c r="B1258" s="12" t="s">
        <v>198</v>
      </c>
      <c r="C1258" s="12" t="s">
        <v>197</v>
      </c>
      <c r="D1258" s="12" t="s">
        <v>327</v>
      </c>
      <c r="E1258" s="32">
        <v>1371</v>
      </c>
      <c r="F1258" s="32">
        <v>262</v>
      </c>
      <c r="G1258" s="32">
        <v>0</v>
      </c>
    </row>
    <row r="1259" spans="1:7" s="1" customFormat="1" ht="18" customHeight="1">
      <c r="A1259" s="12" t="s">
        <v>197</v>
      </c>
      <c r="B1259" s="12" t="s">
        <v>198</v>
      </c>
      <c r="C1259" s="12" t="s">
        <v>206</v>
      </c>
      <c r="D1259" s="12" t="s">
        <v>239</v>
      </c>
      <c r="E1259" s="32">
        <v>3482</v>
      </c>
      <c r="F1259" s="32">
        <v>0</v>
      </c>
      <c r="G1259" s="32">
        <v>0</v>
      </c>
    </row>
    <row r="1260" spans="1:7" s="1" customFormat="1" ht="18" customHeight="1">
      <c r="A1260" s="12" t="s">
        <v>197</v>
      </c>
      <c r="B1260" s="12" t="s">
        <v>198</v>
      </c>
      <c r="C1260" s="12" t="s">
        <v>206</v>
      </c>
      <c r="D1260" s="12" t="s">
        <v>240</v>
      </c>
      <c r="E1260" s="32">
        <v>22</v>
      </c>
      <c r="F1260" s="32">
        <v>0</v>
      </c>
      <c r="G1260" s="32">
        <v>0</v>
      </c>
    </row>
    <row r="1261" spans="1:7" s="1" customFormat="1" ht="18" customHeight="1">
      <c r="A1261" s="12" t="s">
        <v>197</v>
      </c>
      <c r="B1261" s="12" t="s">
        <v>198</v>
      </c>
      <c r="C1261" s="12" t="s">
        <v>206</v>
      </c>
      <c r="D1261" s="12" t="s">
        <v>208</v>
      </c>
      <c r="E1261" s="32">
        <v>2638</v>
      </c>
      <c r="F1261" s="32">
        <v>0</v>
      </c>
      <c r="G1261" s="32">
        <v>0</v>
      </c>
    </row>
    <row r="1262" spans="1:7" s="1" customFormat="1" ht="18" customHeight="1">
      <c r="A1262" s="12" t="s">
        <v>197</v>
      </c>
      <c r="B1262" s="12" t="s">
        <v>199</v>
      </c>
      <c r="C1262" s="12" t="s">
        <v>182</v>
      </c>
      <c r="D1262" s="12" t="s">
        <v>183</v>
      </c>
      <c r="E1262" s="32">
        <v>4776</v>
      </c>
      <c r="F1262" s="32">
        <v>108574</v>
      </c>
      <c r="G1262" s="32">
        <v>7850</v>
      </c>
    </row>
    <row r="1263" spans="1:7" s="1" customFormat="1" ht="18" customHeight="1">
      <c r="A1263" s="12" t="s">
        <v>197</v>
      </c>
      <c r="B1263" s="12" t="s">
        <v>199</v>
      </c>
      <c r="C1263" s="12" t="s">
        <v>182</v>
      </c>
      <c r="D1263" s="12" t="s">
        <v>184</v>
      </c>
      <c r="E1263" s="32">
        <v>19091</v>
      </c>
      <c r="F1263" s="32">
        <v>102461</v>
      </c>
      <c r="G1263" s="32">
        <v>7850</v>
      </c>
    </row>
    <row r="1264" spans="1:7" s="1" customFormat="1" ht="18" customHeight="1">
      <c r="A1264" s="12" t="s">
        <v>197</v>
      </c>
      <c r="B1264" s="12" t="s">
        <v>199</v>
      </c>
      <c r="C1264" s="12" t="s">
        <v>185</v>
      </c>
      <c r="D1264" s="12" t="s">
        <v>248</v>
      </c>
      <c r="E1264" s="32">
        <v>46</v>
      </c>
      <c r="F1264" s="32">
        <v>0</v>
      </c>
      <c r="G1264" s="32">
        <v>0</v>
      </c>
    </row>
    <row r="1265" spans="1:7" s="1" customFormat="1" ht="18" customHeight="1">
      <c r="A1265" s="12" t="s">
        <v>197</v>
      </c>
      <c r="B1265" s="12" t="s">
        <v>199</v>
      </c>
      <c r="C1265" s="12" t="s">
        <v>185</v>
      </c>
      <c r="D1265" s="12" t="s">
        <v>254</v>
      </c>
      <c r="E1265" s="32">
        <v>55</v>
      </c>
      <c r="F1265" s="32">
        <v>19</v>
      </c>
      <c r="G1265" s="32">
        <v>0</v>
      </c>
    </row>
    <row r="1266" spans="1:7" s="1" customFormat="1" ht="18" customHeight="1">
      <c r="A1266" s="12" t="s">
        <v>197</v>
      </c>
      <c r="B1266" s="12" t="s">
        <v>199</v>
      </c>
      <c r="C1266" s="12" t="s">
        <v>185</v>
      </c>
      <c r="D1266" s="12" t="s">
        <v>255</v>
      </c>
      <c r="E1266" s="32">
        <v>2907</v>
      </c>
      <c r="F1266" s="32">
        <v>431</v>
      </c>
      <c r="G1266" s="32">
        <v>0</v>
      </c>
    </row>
    <row r="1267" spans="1:7" s="1" customFormat="1" ht="18" customHeight="1">
      <c r="A1267" s="12" t="s">
        <v>197</v>
      </c>
      <c r="B1267" s="12" t="s">
        <v>199</v>
      </c>
      <c r="C1267" s="12" t="s">
        <v>185</v>
      </c>
      <c r="D1267" s="12" t="s">
        <v>186</v>
      </c>
      <c r="E1267" s="32">
        <v>68614</v>
      </c>
      <c r="F1267" s="32">
        <v>228956</v>
      </c>
      <c r="G1267" s="32">
        <v>7907</v>
      </c>
    </row>
    <row r="1268" spans="1:7" s="1" customFormat="1" ht="18" customHeight="1">
      <c r="A1268" s="12" t="s">
        <v>197</v>
      </c>
      <c r="B1268" s="12" t="s">
        <v>199</v>
      </c>
      <c r="C1268" s="12" t="s">
        <v>185</v>
      </c>
      <c r="D1268" s="12" t="s">
        <v>249</v>
      </c>
      <c r="E1268" s="32">
        <v>77</v>
      </c>
      <c r="F1268" s="32">
        <v>0</v>
      </c>
      <c r="G1268" s="32">
        <v>0</v>
      </c>
    </row>
    <row r="1269" spans="1:7" s="1" customFormat="1" ht="18" customHeight="1">
      <c r="A1269" s="12" t="s">
        <v>197</v>
      </c>
      <c r="B1269" s="12" t="s">
        <v>199</v>
      </c>
      <c r="C1269" s="12" t="s">
        <v>187</v>
      </c>
      <c r="D1269" s="12" t="s">
        <v>188</v>
      </c>
      <c r="E1269" s="32">
        <v>4460</v>
      </c>
      <c r="F1269" s="32">
        <v>31808</v>
      </c>
      <c r="G1269" s="32">
        <v>6616</v>
      </c>
    </row>
    <row r="1270" spans="1:7" s="1" customFormat="1" ht="18" customHeight="1">
      <c r="A1270" s="12" t="s">
        <v>197</v>
      </c>
      <c r="B1270" s="12" t="s">
        <v>199</v>
      </c>
      <c r="C1270" s="12" t="s">
        <v>189</v>
      </c>
      <c r="D1270" s="12" t="s">
        <v>190</v>
      </c>
      <c r="E1270" s="32">
        <v>160708</v>
      </c>
      <c r="F1270" s="32">
        <v>142606</v>
      </c>
      <c r="G1270" s="32">
        <v>192427</v>
      </c>
    </row>
    <row r="1271" spans="1:7" s="1" customFormat="1" ht="18" customHeight="1">
      <c r="A1271" s="12" t="s">
        <v>197</v>
      </c>
      <c r="B1271" s="12" t="s">
        <v>199</v>
      </c>
      <c r="C1271" s="12" t="s">
        <v>200</v>
      </c>
      <c r="D1271" s="12" t="s">
        <v>201</v>
      </c>
      <c r="E1271" s="32">
        <v>161</v>
      </c>
      <c r="F1271" s="32">
        <v>0</v>
      </c>
      <c r="G1271" s="32">
        <v>0</v>
      </c>
    </row>
    <row r="1272" spans="1:7" s="1" customFormat="1" ht="18" customHeight="1">
      <c r="A1272" s="12" t="s">
        <v>197</v>
      </c>
      <c r="B1272" s="12" t="s">
        <v>199</v>
      </c>
      <c r="C1272" s="12" t="s">
        <v>202</v>
      </c>
      <c r="D1272" s="12" t="s">
        <v>203</v>
      </c>
      <c r="E1272" s="32">
        <v>2215</v>
      </c>
      <c r="F1272" s="32">
        <v>0</v>
      </c>
      <c r="G1272" s="32">
        <v>0</v>
      </c>
    </row>
    <row r="1273" spans="1:7" s="1" customFormat="1" ht="18" customHeight="1">
      <c r="A1273" s="12" t="s">
        <v>197</v>
      </c>
      <c r="B1273" s="12" t="s">
        <v>199</v>
      </c>
      <c r="C1273" s="12" t="s">
        <v>191</v>
      </c>
      <c r="D1273" s="12" t="s">
        <v>192</v>
      </c>
      <c r="E1273" s="32">
        <v>2041</v>
      </c>
      <c r="F1273" s="32">
        <v>93348</v>
      </c>
      <c r="G1273" s="32">
        <v>7390</v>
      </c>
    </row>
    <row r="1274" spans="1:7" s="1" customFormat="1" ht="18" customHeight="1">
      <c r="A1274" s="12" t="s">
        <v>197</v>
      </c>
      <c r="B1274" s="12" t="s">
        <v>199</v>
      </c>
      <c r="C1274" s="12" t="s">
        <v>193</v>
      </c>
      <c r="D1274" s="12" t="s">
        <v>194</v>
      </c>
      <c r="E1274" s="32">
        <v>66012</v>
      </c>
      <c r="F1274" s="32">
        <v>164578</v>
      </c>
      <c r="G1274" s="32">
        <v>87814</v>
      </c>
    </row>
    <row r="1275" spans="1:7" s="1" customFormat="1" ht="18" customHeight="1">
      <c r="A1275" s="12" t="s">
        <v>197</v>
      </c>
      <c r="B1275" s="12" t="s">
        <v>199</v>
      </c>
      <c r="C1275" s="12" t="s">
        <v>195</v>
      </c>
      <c r="D1275" s="12" t="s">
        <v>196</v>
      </c>
      <c r="E1275" s="32">
        <v>6622</v>
      </c>
      <c r="F1275" s="32">
        <v>34745</v>
      </c>
      <c r="G1275" s="32">
        <v>6846</v>
      </c>
    </row>
    <row r="1276" spans="1:7" s="1" customFormat="1" ht="18" customHeight="1">
      <c r="A1276" s="12" t="s">
        <v>197</v>
      </c>
      <c r="B1276" s="12" t="s">
        <v>199</v>
      </c>
      <c r="C1276" s="12" t="s">
        <v>226</v>
      </c>
      <c r="D1276" s="12" t="s">
        <v>227</v>
      </c>
      <c r="E1276" s="32">
        <v>5208</v>
      </c>
      <c r="F1276" s="32">
        <v>96193</v>
      </c>
      <c r="G1276" s="32">
        <v>7693</v>
      </c>
    </row>
    <row r="1277" spans="1:7" s="1" customFormat="1" ht="18" customHeight="1">
      <c r="A1277" s="12" t="s">
        <v>197</v>
      </c>
      <c r="B1277" s="12" t="s">
        <v>199</v>
      </c>
      <c r="C1277" s="12" t="s">
        <v>197</v>
      </c>
      <c r="D1277" s="12" t="s">
        <v>198</v>
      </c>
      <c r="E1277" s="32">
        <v>5097</v>
      </c>
      <c r="F1277" s="32">
        <v>794</v>
      </c>
      <c r="G1277" s="32">
        <v>0</v>
      </c>
    </row>
    <row r="1278" spans="1:7" s="1" customFormat="1" ht="18" customHeight="1">
      <c r="A1278" s="12" t="s">
        <v>197</v>
      </c>
      <c r="B1278" s="12" t="s">
        <v>199</v>
      </c>
      <c r="C1278" s="12" t="s">
        <v>197</v>
      </c>
      <c r="D1278" s="12" t="s">
        <v>327</v>
      </c>
      <c r="E1278" s="32">
        <v>2081</v>
      </c>
      <c r="F1278" s="32">
        <v>274</v>
      </c>
      <c r="G1278" s="32">
        <v>0</v>
      </c>
    </row>
    <row r="1279" spans="1:7" s="1" customFormat="1" ht="18" customHeight="1">
      <c r="A1279" s="12" t="s">
        <v>197</v>
      </c>
      <c r="B1279" s="12" t="s">
        <v>199</v>
      </c>
      <c r="C1279" s="12" t="s">
        <v>233</v>
      </c>
      <c r="D1279" s="12" t="s">
        <v>234</v>
      </c>
      <c r="E1279" s="32">
        <v>1154</v>
      </c>
      <c r="F1279" s="32">
        <v>75864</v>
      </c>
      <c r="G1279" s="32">
        <v>6972</v>
      </c>
    </row>
    <row r="1280" spans="1:7" s="1" customFormat="1" ht="18" customHeight="1">
      <c r="A1280" s="12" t="s">
        <v>197</v>
      </c>
      <c r="B1280" s="12" t="s">
        <v>199</v>
      </c>
      <c r="C1280" s="12" t="s">
        <v>206</v>
      </c>
      <c r="D1280" s="12" t="s">
        <v>208</v>
      </c>
      <c r="E1280" s="32">
        <v>16765</v>
      </c>
      <c r="F1280" s="32">
        <v>46087</v>
      </c>
      <c r="G1280" s="32">
        <v>106292</v>
      </c>
    </row>
    <row r="1281" spans="1:7" s="1" customFormat="1" ht="18" customHeight="1">
      <c r="A1281" s="12" t="s">
        <v>197</v>
      </c>
      <c r="B1281" s="12" t="s">
        <v>327</v>
      </c>
      <c r="C1281" s="12" t="s">
        <v>193</v>
      </c>
      <c r="D1281" s="12" t="s">
        <v>194</v>
      </c>
      <c r="E1281" s="32">
        <v>15276</v>
      </c>
      <c r="F1281" s="32">
        <v>346</v>
      </c>
      <c r="G1281" s="32">
        <v>0</v>
      </c>
    </row>
    <row r="1282" spans="1:7" s="1" customFormat="1" ht="18" customHeight="1">
      <c r="A1282" s="12" t="s">
        <v>197</v>
      </c>
      <c r="B1282" s="12" t="s">
        <v>327</v>
      </c>
      <c r="C1282" s="12" t="s">
        <v>197</v>
      </c>
      <c r="D1282" s="12" t="s">
        <v>198</v>
      </c>
      <c r="E1282" s="32">
        <v>2358</v>
      </c>
      <c r="F1282" s="32">
        <v>699</v>
      </c>
      <c r="G1282" s="32">
        <v>0</v>
      </c>
    </row>
    <row r="1283" spans="1:7" s="1" customFormat="1" ht="18" customHeight="1">
      <c r="A1283" s="12" t="s">
        <v>197</v>
      </c>
      <c r="B1283" s="12" t="s">
        <v>327</v>
      </c>
      <c r="C1283" s="12" t="s">
        <v>197</v>
      </c>
      <c r="D1283" s="12" t="s">
        <v>199</v>
      </c>
      <c r="E1283" s="32">
        <v>1574</v>
      </c>
      <c r="F1283" s="32">
        <v>25</v>
      </c>
      <c r="G1283" s="32">
        <v>0</v>
      </c>
    </row>
    <row r="1284" spans="1:7" s="1" customFormat="1" ht="18" customHeight="1">
      <c r="A1284" s="12" t="s">
        <v>267</v>
      </c>
      <c r="B1284" s="12" t="s">
        <v>350</v>
      </c>
      <c r="C1284" s="12" t="s">
        <v>185</v>
      </c>
      <c r="D1284" s="12" t="s">
        <v>186</v>
      </c>
      <c r="E1284" s="32">
        <v>0</v>
      </c>
      <c r="F1284" s="32">
        <v>0</v>
      </c>
      <c r="G1284" s="32">
        <v>45</v>
      </c>
    </row>
    <row r="1285" spans="1:7" s="1" customFormat="1" ht="18" customHeight="1">
      <c r="A1285" s="12" t="s">
        <v>267</v>
      </c>
      <c r="B1285" s="12" t="s">
        <v>268</v>
      </c>
      <c r="C1285" s="12" t="s">
        <v>185</v>
      </c>
      <c r="D1285" s="12" t="s">
        <v>186</v>
      </c>
      <c r="E1285" s="32">
        <v>79216</v>
      </c>
      <c r="F1285" s="32">
        <v>109769</v>
      </c>
      <c r="G1285" s="32">
        <v>13141</v>
      </c>
    </row>
    <row r="1286" spans="1:7" s="1" customFormat="1" ht="18" customHeight="1">
      <c r="A1286" s="12" t="s">
        <v>267</v>
      </c>
      <c r="B1286" s="12" t="s">
        <v>268</v>
      </c>
      <c r="C1286" s="12" t="s">
        <v>185</v>
      </c>
      <c r="D1286" s="12" t="s">
        <v>244</v>
      </c>
      <c r="E1286" s="32">
        <v>0</v>
      </c>
      <c r="F1286" s="32">
        <v>0</v>
      </c>
      <c r="G1286" s="32">
        <v>60</v>
      </c>
    </row>
    <row r="1287" spans="1:7" s="1" customFormat="1" ht="18" customHeight="1">
      <c r="A1287" s="12" t="s">
        <v>267</v>
      </c>
      <c r="B1287" s="12" t="s">
        <v>268</v>
      </c>
      <c r="C1287" s="12" t="s">
        <v>189</v>
      </c>
      <c r="D1287" s="12" t="s">
        <v>190</v>
      </c>
      <c r="E1287" s="32">
        <v>26786</v>
      </c>
      <c r="F1287" s="32">
        <v>67780</v>
      </c>
      <c r="G1287" s="32">
        <v>2</v>
      </c>
    </row>
    <row r="1288" spans="1:7" s="1" customFormat="1" ht="18" customHeight="1">
      <c r="A1288" s="12" t="s">
        <v>267</v>
      </c>
      <c r="B1288" s="12" t="s">
        <v>268</v>
      </c>
      <c r="C1288" s="12" t="s">
        <v>216</v>
      </c>
      <c r="D1288" s="12" t="s">
        <v>217</v>
      </c>
      <c r="E1288" s="32">
        <v>8</v>
      </c>
      <c r="F1288" s="32">
        <v>0</v>
      </c>
      <c r="G1288" s="32">
        <v>0</v>
      </c>
    </row>
    <row r="1289" spans="1:7" s="1" customFormat="1" ht="18" customHeight="1">
      <c r="A1289" s="12" t="s">
        <v>267</v>
      </c>
      <c r="B1289" s="12" t="s">
        <v>268</v>
      </c>
      <c r="C1289" s="12" t="s">
        <v>200</v>
      </c>
      <c r="D1289" s="12" t="s">
        <v>201</v>
      </c>
      <c r="E1289" s="32">
        <v>143</v>
      </c>
      <c r="F1289" s="32">
        <v>0</v>
      </c>
      <c r="G1289" s="32">
        <v>0</v>
      </c>
    </row>
    <row r="1290" spans="1:7" s="1" customFormat="1" ht="18" customHeight="1">
      <c r="A1290" s="12" t="s">
        <v>267</v>
      </c>
      <c r="B1290" s="12" t="s">
        <v>268</v>
      </c>
      <c r="C1290" s="12" t="s">
        <v>191</v>
      </c>
      <c r="D1290" s="12" t="s">
        <v>192</v>
      </c>
      <c r="E1290" s="32">
        <v>42</v>
      </c>
      <c r="F1290" s="32">
        <v>14</v>
      </c>
      <c r="G1290" s="32">
        <v>0</v>
      </c>
    </row>
    <row r="1291" spans="1:7" s="1" customFormat="1" ht="18" customHeight="1">
      <c r="A1291" s="12" t="s">
        <v>267</v>
      </c>
      <c r="B1291" s="12" t="s">
        <v>268</v>
      </c>
      <c r="C1291" s="12" t="s">
        <v>193</v>
      </c>
      <c r="D1291" s="12" t="s">
        <v>351</v>
      </c>
      <c r="E1291" s="32">
        <v>0</v>
      </c>
      <c r="F1291" s="32">
        <v>0</v>
      </c>
      <c r="G1291" s="32">
        <v>1282</v>
      </c>
    </row>
    <row r="1292" spans="1:7" s="1" customFormat="1" ht="18" customHeight="1">
      <c r="A1292" s="12" t="s">
        <v>267</v>
      </c>
      <c r="B1292" s="12" t="s">
        <v>268</v>
      </c>
      <c r="C1292" s="12" t="s">
        <v>195</v>
      </c>
      <c r="D1292" s="12" t="s">
        <v>196</v>
      </c>
      <c r="E1292" s="32">
        <v>306</v>
      </c>
      <c r="F1292" s="32">
        <v>0</v>
      </c>
      <c r="G1292" s="32">
        <v>0</v>
      </c>
    </row>
    <row r="1293" spans="1:7" s="1" customFormat="1" ht="18" customHeight="1">
      <c r="A1293" s="12" t="s">
        <v>267</v>
      </c>
      <c r="B1293" s="12" t="s">
        <v>268</v>
      </c>
      <c r="C1293" s="12" t="s">
        <v>204</v>
      </c>
      <c r="D1293" s="12" t="s">
        <v>230</v>
      </c>
      <c r="E1293" s="32">
        <v>539</v>
      </c>
      <c r="F1293" s="32">
        <v>16142</v>
      </c>
      <c r="G1293" s="32">
        <v>0</v>
      </c>
    </row>
    <row r="1294" spans="1:7" s="1" customFormat="1" ht="18" customHeight="1">
      <c r="A1294" s="12" t="s">
        <v>267</v>
      </c>
      <c r="B1294" s="12" t="s">
        <v>268</v>
      </c>
      <c r="C1294" s="12" t="s">
        <v>267</v>
      </c>
      <c r="D1294" s="12" t="s">
        <v>349</v>
      </c>
      <c r="E1294" s="32">
        <v>0</v>
      </c>
      <c r="F1294" s="32">
        <v>0</v>
      </c>
      <c r="G1294" s="32">
        <v>3317</v>
      </c>
    </row>
    <row r="1295" spans="1:7" s="1" customFormat="1" ht="18" customHeight="1">
      <c r="A1295" s="12" t="s">
        <v>267</v>
      </c>
      <c r="B1295" s="12" t="s">
        <v>268</v>
      </c>
      <c r="C1295" s="12" t="s">
        <v>267</v>
      </c>
      <c r="D1295" s="12" t="s">
        <v>350</v>
      </c>
      <c r="E1295" s="32">
        <v>0</v>
      </c>
      <c r="F1295" s="32">
        <v>0</v>
      </c>
      <c r="G1295" s="32">
        <v>1260</v>
      </c>
    </row>
    <row r="1296" spans="1:7" s="1" customFormat="1" ht="18" customHeight="1">
      <c r="A1296" s="12" t="s">
        <v>267</v>
      </c>
      <c r="B1296" s="12" t="s">
        <v>268</v>
      </c>
      <c r="C1296" s="12" t="s">
        <v>206</v>
      </c>
      <c r="D1296" s="12" t="s">
        <v>208</v>
      </c>
      <c r="E1296" s="32">
        <v>3931</v>
      </c>
      <c r="F1296" s="32">
        <v>9404</v>
      </c>
      <c r="G1296" s="32">
        <v>0</v>
      </c>
    </row>
    <row r="1297" spans="1:7" s="1" customFormat="1" ht="18" customHeight="1">
      <c r="A1297" s="12" t="s">
        <v>233</v>
      </c>
      <c r="B1297" s="12" t="s">
        <v>338</v>
      </c>
      <c r="C1297" s="12" t="s">
        <v>226</v>
      </c>
      <c r="D1297" s="12" t="s">
        <v>227</v>
      </c>
      <c r="E1297" s="32">
        <v>12899</v>
      </c>
      <c r="F1297" s="32">
        <v>40397</v>
      </c>
      <c r="G1297" s="32">
        <v>0</v>
      </c>
    </row>
    <row r="1298" spans="1:7" s="1" customFormat="1" ht="18" customHeight="1">
      <c r="A1298" s="12" t="s">
        <v>233</v>
      </c>
      <c r="B1298" s="12" t="s">
        <v>338</v>
      </c>
      <c r="C1298" s="12" t="s">
        <v>233</v>
      </c>
      <c r="D1298" s="12" t="s">
        <v>234</v>
      </c>
      <c r="E1298" s="32">
        <v>15</v>
      </c>
      <c r="F1298" s="32">
        <v>0</v>
      </c>
      <c r="G1298" s="32">
        <v>0</v>
      </c>
    </row>
    <row r="1299" spans="1:7" s="1" customFormat="1" ht="18" customHeight="1">
      <c r="A1299" s="12" t="s">
        <v>233</v>
      </c>
      <c r="B1299" s="12" t="s">
        <v>338</v>
      </c>
      <c r="C1299" s="12" t="s">
        <v>206</v>
      </c>
      <c r="D1299" s="12" t="s">
        <v>241</v>
      </c>
      <c r="E1299" s="32">
        <v>56117</v>
      </c>
      <c r="F1299" s="32">
        <v>132742</v>
      </c>
      <c r="G1299" s="32">
        <v>0</v>
      </c>
    </row>
    <row r="1300" spans="1:7" s="1" customFormat="1" ht="18" customHeight="1">
      <c r="A1300" s="12" t="s">
        <v>233</v>
      </c>
      <c r="B1300" s="12" t="s">
        <v>338</v>
      </c>
      <c r="C1300" s="12" t="s">
        <v>206</v>
      </c>
      <c r="D1300" s="12" t="s">
        <v>208</v>
      </c>
      <c r="E1300" s="32">
        <v>4765</v>
      </c>
      <c r="F1300" s="32">
        <v>40060</v>
      </c>
      <c r="G1300" s="32">
        <v>0</v>
      </c>
    </row>
    <row r="1301" spans="1:7" s="1" customFormat="1" ht="18" customHeight="1">
      <c r="A1301" s="12" t="s">
        <v>233</v>
      </c>
      <c r="B1301" s="12" t="s">
        <v>339</v>
      </c>
      <c r="C1301" s="12" t="s">
        <v>226</v>
      </c>
      <c r="D1301" s="12" t="s">
        <v>227</v>
      </c>
      <c r="E1301" s="32">
        <v>227</v>
      </c>
      <c r="F1301" s="32">
        <v>0</v>
      </c>
      <c r="G1301" s="32">
        <v>0</v>
      </c>
    </row>
    <row r="1302" spans="1:7" s="1" customFormat="1" ht="18" customHeight="1">
      <c r="A1302" s="12" t="s">
        <v>233</v>
      </c>
      <c r="B1302" s="12" t="s">
        <v>339</v>
      </c>
      <c r="C1302" s="12" t="s">
        <v>233</v>
      </c>
      <c r="D1302" s="12" t="s">
        <v>340</v>
      </c>
      <c r="E1302" s="32">
        <v>298</v>
      </c>
      <c r="F1302" s="32">
        <v>0</v>
      </c>
      <c r="G1302" s="32">
        <v>0</v>
      </c>
    </row>
    <row r="1303" spans="1:7" s="1" customFormat="1" ht="18" customHeight="1">
      <c r="A1303" s="12" t="s">
        <v>233</v>
      </c>
      <c r="B1303" s="12" t="s">
        <v>339</v>
      </c>
      <c r="C1303" s="12" t="s">
        <v>233</v>
      </c>
      <c r="D1303" s="12" t="s">
        <v>234</v>
      </c>
      <c r="E1303" s="32">
        <v>307</v>
      </c>
      <c r="F1303" s="32">
        <v>0</v>
      </c>
      <c r="G1303" s="32">
        <v>0</v>
      </c>
    </row>
    <row r="1304" spans="1:7" s="1" customFormat="1" ht="18" customHeight="1">
      <c r="A1304" s="12" t="s">
        <v>233</v>
      </c>
      <c r="B1304" s="12" t="s">
        <v>339</v>
      </c>
      <c r="C1304" s="12" t="s">
        <v>235</v>
      </c>
      <c r="D1304" s="12" t="s">
        <v>341</v>
      </c>
      <c r="E1304" s="32">
        <v>139</v>
      </c>
      <c r="F1304" s="32">
        <v>0</v>
      </c>
      <c r="G1304" s="32">
        <v>0</v>
      </c>
    </row>
    <row r="1305" spans="1:7" s="1" customFormat="1" ht="18" customHeight="1">
      <c r="A1305" s="12" t="s">
        <v>233</v>
      </c>
      <c r="B1305" s="12" t="s">
        <v>339</v>
      </c>
      <c r="C1305" s="12" t="s">
        <v>235</v>
      </c>
      <c r="D1305" s="12" t="s">
        <v>302</v>
      </c>
      <c r="E1305" s="32">
        <v>79</v>
      </c>
      <c r="F1305" s="32">
        <v>0</v>
      </c>
      <c r="G1305" s="32">
        <v>0</v>
      </c>
    </row>
    <row r="1306" spans="1:7" s="1" customFormat="1" ht="18" customHeight="1">
      <c r="A1306" s="12" t="s">
        <v>233</v>
      </c>
      <c r="B1306" s="12" t="s">
        <v>339</v>
      </c>
      <c r="C1306" s="12" t="s">
        <v>235</v>
      </c>
      <c r="D1306" s="12" t="s">
        <v>342</v>
      </c>
      <c r="E1306" s="32">
        <v>165</v>
      </c>
      <c r="F1306" s="32">
        <v>0</v>
      </c>
      <c r="G1306" s="32">
        <v>0</v>
      </c>
    </row>
    <row r="1307" spans="1:7" s="1" customFormat="1" ht="18" customHeight="1">
      <c r="A1307" s="12" t="s">
        <v>233</v>
      </c>
      <c r="B1307" s="12" t="s">
        <v>340</v>
      </c>
      <c r="C1307" s="12" t="s">
        <v>226</v>
      </c>
      <c r="D1307" s="12" t="s">
        <v>227</v>
      </c>
      <c r="E1307" s="32">
        <v>579</v>
      </c>
      <c r="F1307" s="32">
        <v>0</v>
      </c>
      <c r="G1307" s="32">
        <v>0</v>
      </c>
    </row>
    <row r="1308" spans="1:7" s="1" customFormat="1" ht="18" customHeight="1">
      <c r="A1308" s="12" t="s">
        <v>233</v>
      </c>
      <c r="B1308" s="12" t="s">
        <v>340</v>
      </c>
      <c r="C1308" s="12" t="s">
        <v>233</v>
      </c>
      <c r="D1308" s="12" t="s">
        <v>339</v>
      </c>
      <c r="E1308" s="32">
        <v>389</v>
      </c>
      <c r="F1308" s="32">
        <v>0</v>
      </c>
      <c r="G1308" s="32">
        <v>0</v>
      </c>
    </row>
    <row r="1309" spans="1:7" s="1" customFormat="1" ht="18" customHeight="1">
      <c r="A1309" s="12" t="s">
        <v>233</v>
      </c>
      <c r="B1309" s="12" t="s">
        <v>340</v>
      </c>
      <c r="C1309" s="12" t="s">
        <v>233</v>
      </c>
      <c r="D1309" s="12" t="s">
        <v>234</v>
      </c>
      <c r="E1309" s="32">
        <v>1813</v>
      </c>
      <c r="F1309" s="32">
        <v>0</v>
      </c>
      <c r="G1309" s="32">
        <v>0</v>
      </c>
    </row>
    <row r="1310" spans="1:7" s="1" customFormat="1" ht="18" customHeight="1">
      <c r="A1310" s="12" t="s">
        <v>233</v>
      </c>
      <c r="B1310" s="12" t="s">
        <v>340</v>
      </c>
      <c r="C1310" s="12" t="s">
        <v>233</v>
      </c>
      <c r="D1310" s="12" t="s">
        <v>354</v>
      </c>
      <c r="E1310" s="32">
        <v>374</v>
      </c>
      <c r="F1310" s="32">
        <v>0</v>
      </c>
      <c r="G1310" s="32">
        <v>0</v>
      </c>
    </row>
    <row r="1311" spans="1:7" s="1" customFormat="1" ht="18" customHeight="1">
      <c r="A1311" s="12" t="s">
        <v>233</v>
      </c>
      <c r="B1311" s="12" t="s">
        <v>340</v>
      </c>
      <c r="C1311" s="12" t="s">
        <v>233</v>
      </c>
      <c r="D1311" s="12" t="s">
        <v>353</v>
      </c>
      <c r="E1311" s="32">
        <v>394</v>
      </c>
      <c r="F1311" s="32">
        <v>0</v>
      </c>
      <c r="G1311" s="32">
        <v>0</v>
      </c>
    </row>
    <row r="1312" spans="1:7" s="1" customFormat="1" ht="18" customHeight="1">
      <c r="A1312" s="12" t="s">
        <v>233</v>
      </c>
      <c r="B1312" s="12" t="s">
        <v>340</v>
      </c>
      <c r="C1312" s="12" t="s">
        <v>235</v>
      </c>
      <c r="D1312" s="12" t="s">
        <v>341</v>
      </c>
      <c r="E1312" s="32">
        <v>363</v>
      </c>
      <c r="F1312" s="32">
        <v>0</v>
      </c>
      <c r="G1312" s="32">
        <v>0</v>
      </c>
    </row>
    <row r="1313" spans="1:7" s="1" customFormat="1" ht="18" customHeight="1">
      <c r="A1313" s="12" t="s">
        <v>233</v>
      </c>
      <c r="B1313" s="12" t="s">
        <v>340</v>
      </c>
      <c r="C1313" s="12" t="s">
        <v>235</v>
      </c>
      <c r="D1313" s="12" t="s">
        <v>302</v>
      </c>
      <c r="E1313" s="32">
        <v>204</v>
      </c>
      <c r="F1313" s="32">
        <v>0</v>
      </c>
      <c r="G1313" s="32">
        <v>0</v>
      </c>
    </row>
    <row r="1314" spans="1:7" s="1" customFormat="1" ht="18" customHeight="1">
      <c r="A1314" s="12" t="s">
        <v>233</v>
      </c>
      <c r="B1314" s="12" t="s">
        <v>340</v>
      </c>
      <c r="C1314" s="12" t="s">
        <v>235</v>
      </c>
      <c r="D1314" s="12" t="s">
        <v>342</v>
      </c>
      <c r="E1314" s="32">
        <v>563</v>
      </c>
      <c r="F1314" s="32">
        <v>0</v>
      </c>
      <c r="G1314" s="32">
        <v>0</v>
      </c>
    </row>
    <row r="1315" spans="1:7" s="1" customFormat="1" ht="18" customHeight="1">
      <c r="A1315" s="12" t="s">
        <v>233</v>
      </c>
      <c r="B1315" s="12" t="s">
        <v>340</v>
      </c>
      <c r="C1315" s="12" t="s">
        <v>206</v>
      </c>
      <c r="D1315" s="12" t="s">
        <v>208</v>
      </c>
      <c r="E1315" s="32">
        <v>21473</v>
      </c>
      <c r="F1315" s="32">
        <v>12120</v>
      </c>
      <c r="G1315" s="32">
        <v>0</v>
      </c>
    </row>
    <row r="1316" spans="1:7" s="1" customFormat="1" ht="18" customHeight="1">
      <c r="A1316" s="12" t="s">
        <v>233</v>
      </c>
      <c r="B1316" s="12" t="s">
        <v>355</v>
      </c>
      <c r="C1316" s="12" t="s">
        <v>233</v>
      </c>
      <c r="D1316" s="12" t="s">
        <v>338</v>
      </c>
      <c r="E1316" s="32">
        <v>4</v>
      </c>
      <c r="F1316" s="32">
        <v>0</v>
      </c>
      <c r="G1316" s="32">
        <v>0</v>
      </c>
    </row>
    <row r="1317" spans="1:7" s="1" customFormat="1" ht="18" customHeight="1">
      <c r="A1317" s="12" t="s">
        <v>233</v>
      </c>
      <c r="B1317" s="12" t="s">
        <v>355</v>
      </c>
      <c r="C1317" s="12" t="s">
        <v>233</v>
      </c>
      <c r="D1317" s="12" t="s">
        <v>234</v>
      </c>
      <c r="E1317" s="32">
        <v>4420</v>
      </c>
      <c r="F1317" s="32">
        <v>0</v>
      </c>
      <c r="G1317" s="32">
        <v>0</v>
      </c>
    </row>
    <row r="1318" spans="1:7" s="1" customFormat="1" ht="18" customHeight="1">
      <c r="A1318" s="12" t="s">
        <v>233</v>
      </c>
      <c r="B1318" s="12" t="s">
        <v>355</v>
      </c>
      <c r="C1318" s="12" t="s">
        <v>233</v>
      </c>
      <c r="D1318" s="12" t="s">
        <v>356</v>
      </c>
      <c r="E1318" s="32">
        <v>496</v>
      </c>
      <c r="F1318" s="32">
        <v>0</v>
      </c>
      <c r="G1318" s="32">
        <v>0</v>
      </c>
    </row>
    <row r="1319" spans="1:7" s="1" customFormat="1" ht="18" customHeight="1">
      <c r="A1319" s="12" t="s">
        <v>233</v>
      </c>
      <c r="B1319" s="12" t="s">
        <v>234</v>
      </c>
      <c r="C1319" s="12" t="s">
        <v>209</v>
      </c>
      <c r="D1319" s="12" t="s">
        <v>210</v>
      </c>
      <c r="E1319" s="32">
        <v>5824</v>
      </c>
      <c r="F1319" s="32">
        <v>0</v>
      </c>
      <c r="G1319" s="32">
        <v>0</v>
      </c>
    </row>
    <row r="1320" spans="1:7" s="1" customFormat="1" ht="18" customHeight="1">
      <c r="A1320" s="12" t="s">
        <v>233</v>
      </c>
      <c r="B1320" s="12" t="s">
        <v>234</v>
      </c>
      <c r="C1320" s="12" t="s">
        <v>185</v>
      </c>
      <c r="D1320" s="12" t="s">
        <v>186</v>
      </c>
      <c r="E1320" s="32">
        <v>409</v>
      </c>
      <c r="F1320" s="32">
        <v>109730</v>
      </c>
      <c r="G1320" s="32">
        <v>165</v>
      </c>
    </row>
    <row r="1321" spans="1:7" s="1" customFormat="1" ht="18" customHeight="1">
      <c r="A1321" s="12" t="s">
        <v>233</v>
      </c>
      <c r="B1321" s="12" t="s">
        <v>234</v>
      </c>
      <c r="C1321" s="12" t="s">
        <v>211</v>
      </c>
      <c r="D1321" s="12" t="s">
        <v>213</v>
      </c>
      <c r="E1321" s="32">
        <v>11985</v>
      </c>
      <c r="F1321" s="32">
        <v>0</v>
      </c>
      <c r="G1321" s="32">
        <v>0</v>
      </c>
    </row>
    <row r="1322" spans="1:7" s="1" customFormat="1" ht="18" customHeight="1">
      <c r="A1322" s="12" t="s">
        <v>233</v>
      </c>
      <c r="B1322" s="12" t="s">
        <v>234</v>
      </c>
      <c r="C1322" s="12" t="s">
        <v>211</v>
      </c>
      <c r="D1322" s="12" t="s">
        <v>214</v>
      </c>
      <c r="E1322" s="32">
        <v>35794</v>
      </c>
      <c r="F1322" s="32">
        <v>171649</v>
      </c>
      <c r="G1322" s="32">
        <v>1497</v>
      </c>
    </row>
    <row r="1323" spans="1:7" s="1" customFormat="1" ht="18" customHeight="1">
      <c r="A1323" s="12" t="s">
        <v>233</v>
      </c>
      <c r="B1323" s="12" t="s">
        <v>234</v>
      </c>
      <c r="C1323" s="12" t="s">
        <v>187</v>
      </c>
      <c r="D1323" s="12" t="s">
        <v>188</v>
      </c>
      <c r="E1323" s="32">
        <v>12908</v>
      </c>
      <c r="F1323" s="32">
        <v>264796</v>
      </c>
      <c r="G1323" s="32">
        <v>598</v>
      </c>
    </row>
    <row r="1324" spans="1:7" s="1" customFormat="1" ht="18" customHeight="1">
      <c r="A1324" s="12" t="s">
        <v>233</v>
      </c>
      <c r="B1324" s="12" t="s">
        <v>234</v>
      </c>
      <c r="C1324" s="12" t="s">
        <v>187</v>
      </c>
      <c r="D1324" s="12" t="s">
        <v>287</v>
      </c>
      <c r="E1324" s="32">
        <v>171</v>
      </c>
      <c r="F1324" s="32">
        <v>3270</v>
      </c>
      <c r="G1324" s="32">
        <v>0</v>
      </c>
    </row>
    <row r="1325" spans="1:7" s="1" customFormat="1" ht="18" customHeight="1">
      <c r="A1325" s="12" t="s">
        <v>233</v>
      </c>
      <c r="B1325" s="12" t="s">
        <v>234</v>
      </c>
      <c r="C1325" s="12" t="s">
        <v>189</v>
      </c>
      <c r="D1325" s="12" t="s">
        <v>190</v>
      </c>
      <c r="E1325" s="32">
        <v>267334</v>
      </c>
      <c r="F1325" s="32">
        <v>1128127</v>
      </c>
      <c r="G1325" s="32">
        <v>11644</v>
      </c>
    </row>
    <row r="1326" spans="1:7" s="1" customFormat="1" ht="18" customHeight="1">
      <c r="A1326" s="12" t="s">
        <v>233</v>
      </c>
      <c r="B1326" s="12" t="s">
        <v>234</v>
      </c>
      <c r="C1326" s="12" t="s">
        <v>216</v>
      </c>
      <c r="D1326" s="12" t="s">
        <v>217</v>
      </c>
      <c r="E1326" s="32">
        <v>1877</v>
      </c>
      <c r="F1326" s="32">
        <v>8134</v>
      </c>
      <c r="G1326" s="32">
        <v>0</v>
      </c>
    </row>
    <row r="1327" spans="1:7" s="1" customFormat="1" ht="18" customHeight="1">
      <c r="A1327" s="12" t="s">
        <v>233</v>
      </c>
      <c r="B1327" s="12" t="s">
        <v>234</v>
      </c>
      <c r="C1327" s="12" t="s">
        <v>200</v>
      </c>
      <c r="D1327" s="12" t="s">
        <v>201</v>
      </c>
      <c r="E1327" s="32">
        <v>3728</v>
      </c>
      <c r="F1327" s="32">
        <v>0</v>
      </c>
      <c r="G1327" s="32">
        <v>0</v>
      </c>
    </row>
    <row r="1328" spans="1:7" s="1" customFormat="1" ht="18" customHeight="1">
      <c r="A1328" s="12" t="s">
        <v>233</v>
      </c>
      <c r="B1328" s="12" t="s">
        <v>234</v>
      </c>
      <c r="C1328" s="12" t="s">
        <v>202</v>
      </c>
      <c r="D1328" s="12" t="s">
        <v>203</v>
      </c>
      <c r="E1328" s="32">
        <v>43139</v>
      </c>
      <c r="F1328" s="32">
        <v>134397</v>
      </c>
      <c r="G1328" s="32">
        <v>24</v>
      </c>
    </row>
    <row r="1329" spans="1:7" s="1" customFormat="1" ht="18" customHeight="1">
      <c r="A1329" s="12" t="s">
        <v>233</v>
      </c>
      <c r="B1329" s="12" t="s">
        <v>234</v>
      </c>
      <c r="C1329" s="12" t="s">
        <v>191</v>
      </c>
      <c r="D1329" s="12" t="s">
        <v>192</v>
      </c>
      <c r="E1329" s="32">
        <v>9253</v>
      </c>
      <c r="F1329" s="32">
        <v>157301</v>
      </c>
      <c r="G1329" s="32">
        <v>200</v>
      </c>
    </row>
    <row r="1330" spans="1:7" s="1" customFormat="1" ht="18" customHeight="1">
      <c r="A1330" s="12" t="s">
        <v>233</v>
      </c>
      <c r="B1330" s="12" t="s">
        <v>234</v>
      </c>
      <c r="C1330" s="12" t="s">
        <v>193</v>
      </c>
      <c r="D1330" s="12" t="s">
        <v>194</v>
      </c>
      <c r="E1330" s="32">
        <v>10418</v>
      </c>
      <c r="F1330" s="32">
        <v>162589</v>
      </c>
      <c r="G1330" s="32">
        <v>200</v>
      </c>
    </row>
    <row r="1331" spans="1:7" s="1" customFormat="1" ht="18" customHeight="1">
      <c r="A1331" s="12" t="s">
        <v>233</v>
      </c>
      <c r="B1331" s="12" t="s">
        <v>234</v>
      </c>
      <c r="C1331" s="12" t="s">
        <v>222</v>
      </c>
      <c r="D1331" s="12" t="s">
        <v>225</v>
      </c>
      <c r="E1331" s="32">
        <v>21242</v>
      </c>
      <c r="F1331" s="32">
        <v>669328</v>
      </c>
      <c r="G1331" s="32">
        <v>3902</v>
      </c>
    </row>
    <row r="1332" spans="1:7" s="1" customFormat="1" ht="18" customHeight="1">
      <c r="A1332" s="12" t="s">
        <v>233</v>
      </c>
      <c r="B1332" s="12" t="s">
        <v>234</v>
      </c>
      <c r="C1332" s="12" t="s">
        <v>226</v>
      </c>
      <c r="D1332" s="12" t="s">
        <v>315</v>
      </c>
      <c r="E1332" s="32">
        <v>216</v>
      </c>
      <c r="F1332" s="32">
        <v>0</v>
      </c>
      <c r="G1332" s="32">
        <v>0</v>
      </c>
    </row>
    <row r="1333" spans="1:7" s="1" customFormat="1" ht="18" customHeight="1">
      <c r="A1333" s="12" t="s">
        <v>233</v>
      </c>
      <c r="B1333" s="12" t="s">
        <v>234</v>
      </c>
      <c r="C1333" s="12" t="s">
        <v>226</v>
      </c>
      <c r="D1333" s="12" t="s">
        <v>227</v>
      </c>
      <c r="E1333" s="32">
        <v>320868</v>
      </c>
      <c r="F1333" s="32">
        <v>913458</v>
      </c>
      <c r="G1333" s="32">
        <v>1827</v>
      </c>
    </row>
    <row r="1334" spans="1:7" s="1" customFormat="1" ht="18" customHeight="1">
      <c r="A1334" s="12" t="s">
        <v>233</v>
      </c>
      <c r="B1334" s="12" t="s">
        <v>234</v>
      </c>
      <c r="C1334" s="12" t="s">
        <v>226</v>
      </c>
      <c r="D1334" s="12" t="s">
        <v>228</v>
      </c>
      <c r="E1334" s="32">
        <v>15652</v>
      </c>
      <c r="F1334" s="32">
        <v>180</v>
      </c>
      <c r="G1334" s="32">
        <v>0</v>
      </c>
    </row>
    <row r="1335" spans="1:7" s="1" customFormat="1" ht="18" customHeight="1">
      <c r="A1335" s="12" t="s">
        <v>233</v>
      </c>
      <c r="B1335" s="12" t="s">
        <v>234</v>
      </c>
      <c r="C1335" s="12" t="s">
        <v>226</v>
      </c>
      <c r="D1335" s="12" t="s">
        <v>229</v>
      </c>
      <c r="E1335" s="32">
        <v>8617</v>
      </c>
      <c r="F1335" s="32">
        <v>43464</v>
      </c>
      <c r="G1335" s="32">
        <v>0</v>
      </c>
    </row>
    <row r="1336" spans="1:7" s="1" customFormat="1" ht="18" customHeight="1">
      <c r="A1336" s="12" t="s">
        <v>233</v>
      </c>
      <c r="B1336" s="12" t="s">
        <v>234</v>
      </c>
      <c r="C1336" s="12" t="s">
        <v>226</v>
      </c>
      <c r="D1336" s="12" t="s">
        <v>304</v>
      </c>
      <c r="E1336" s="32">
        <v>1752</v>
      </c>
      <c r="F1336" s="32">
        <v>0</v>
      </c>
      <c r="G1336" s="32">
        <v>0</v>
      </c>
    </row>
    <row r="1337" spans="1:7" s="1" customFormat="1" ht="18" customHeight="1">
      <c r="A1337" s="12" t="s">
        <v>233</v>
      </c>
      <c r="B1337" s="12" t="s">
        <v>234</v>
      </c>
      <c r="C1337" s="12" t="s">
        <v>204</v>
      </c>
      <c r="D1337" s="12" t="s">
        <v>205</v>
      </c>
      <c r="E1337" s="32">
        <v>413764</v>
      </c>
      <c r="F1337" s="32">
        <v>1652812</v>
      </c>
      <c r="G1337" s="32">
        <v>26441</v>
      </c>
    </row>
    <row r="1338" spans="1:7" s="1" customFormat="1" ht="18" customHeight="1">
      <c r="A1338" s="12" t="s">
        <v>233</v>
      </c>
      <c r="B1338" s="12" t="s">
        <v>234</v>
      </c>
      <c r="C1338" s="12" t="s">
        <v>204</v>
      </c>
      <c r="D1338" s="12" t="s">
        <v>230</v>
      </c>
      <c r="E1338" s="32">
        <v>101308</v>
      </c>
      <c r="F1338" s="32">
        <v>29344</v>
      </c>
      <c r="G1338" s="32">
        <v>0</v>
      </c>
    </row>
    <row r="1339" spans="1:7" s="1" customFormat="1" ht="18" customHeight="1">
      <c r="A1339" s="12" t="s">
        <v>233</v>
      </c>
      <c r="B1339" s="12" t="s">
        <v>234</v>
      </c>
      <c r="C1339" s="12" t="s">
        <v>231</v>
      </c>
      <c r="D1339" s="12" t="s">
        <v>232</v>
      </c>
      <c r="E1339" s="32">
        <v>1070</v>
      </c>
      <c r="F1339" s="32">
        <v>0</v>
      </c>
      <c r="G1339" s="32">
        <v>0</v>
      </c>
    </row>
    <row r="1340" spans="1:7" s="1" customFormat="1" ht="18" customHeight="1">
      <c r="A1340" s="12" t="s">
        <v>233</v>
      </c>
      <c r="B1340" s="12" t="s">
        <v>234</v>
      </c>
      <c r="C1340" s="12" t="s">
        <v>197</v>
      </c>
      <c r="D1340" s="12" t="s">
        <v>199</v>
      </c>
      <c r="E1340" s="32">
        <v>962</v>
      </c>
      <c r="F1340" s="32">
        <v>118336</v>
      </c>
      <c r="G1340" s="32">
        <v>200</v>
      </c>
    </row>
    <row r="1341" spans="1:7" s="1" customFormat="1" ht="18" customHeight="1">
      <c r="A1341" s="12" t="s">
        <v>233</v>
      </c>
      <c r="B1341" s="12" t="s">
        <v>234</v>
      </c>
      <c r="C1341" s="12" t="s">
        <v>233</v>
      </c>
      <c r="D1341" s="12" t="s">
        <v>339</v>
      </c>
      <c r="E1341" s="32">
        <v>601</v>
      </c>
      <c r="F1341" s="32">
        <v>0</v>
      </c>
      <c r="G1341" s="32">
        <v>0</v>
      </c>
    </row>
    <row r="1342" spans="1:7" s="1" customFormat="1" ht="18" customHeight="1">
      <c r="A1342" s="12" t="s">
        <v>233</v>
      </c>
      <c r="B1342" s="12" t="s">
        <v>234</v>
      </c>
      <c r="C1342" s="12" t="s">
        <v>233</v>
      </c>
      <c r="D1342" s="12" t="s">
        <v>352</v>
      </c>
      <c r="E1342" s="32">
        <v>31</v>
      </c>
      <c r="F1342" s="32">
        <v>0</v>
      </c>
      <c r="G1342" s="32">
        <v>0</v>
      </c>
    </row>
    <row r="1343" spans="1:7" s="1" customFormat="1" ht="18" customHeight="1">
      <c r="A1343" s="12" t="s">
        <v>233</v>
      </c>
      <c r="B1343" s="12" t="s">
        <v>234</v>
      </c>
      <c r="C1343" s="12" t="s">
        <v>233</v>
      </c>
      <c r="D1343" s="12" t="s">
        <v>340</v>
      </c>
      <c r="E1343" s="32">
        <v>2338</v>
      </c>
      <c r="F1343" s="32">
        <v>0</v>
      </c>
      <c r="G1343" s="32">
        <v>0</v>
      </c>
    </row>
    <row r="1344" spans="1:7" s="1" customFormat="1" ht="18" customHeight="1">
      <c r="A1344" s="12" t="s">
        <v>233</v>
      </c>
      <c r="B1344" s="12" t="s">
        <v>234</v>
      </c>
      <c r="C1344" s="12" t="s">
        <v>233</v>
      </c>
      <c r="D1344" s="12" t="s">
        <v>355</v>
      </c>
      <c r="E1344" s="32">
        <v>5892</v>
      </c>
      <c r="F1344" s="32">
        <v>0</v>
      </c>
      <c r="G1344" s="32">
        <v>0</v>
      </c>
    </row>
    <row r="1345" spans="1:7" s="1" customFormat="1" ht="18" customHeight="1">
      <c r="A1345" s="12" t="s">
        <v>233</v>
      </c>
      <c r="B1345" s="12" t="s">
        <v>234</v>
      </c>
      <c r="C1345" s="12" t="s">
        <v>233</v>
      </c>
      <c r="D1345" s="12" t="s">
        <v>356</v>
      </c>
      <c r="E1345" s="32">
        <v>5782</v>
      </c>
      <c r="F1345" s="32">
        <v>0</v>
      </c>
      <c r="G1345" s="32">
        <v>0</v>
      </c>
    </row>
    <row r="1346" spans="1:7" s="1" customFormat="1" ht="18" customHeight="1">
      <c r="A1346" s="12" t="s">
        <v>233</v>
      </c>
      <c r="B1346" s="12" t="s">
        <v>234</v>
      </c>
      <c r="C1346" s="12" t="s">
        <v>233</v>
      </c>
      <c r="D1346" s="12" t="s">
        <v>357</v>
      </c>
      <c r="E1346" s="32">
        <v>5167</v>
      </c>
      <c r="F1346" s="32">
        <v>0</v>
      </c>
      <c r="G1346" s="32">
        <v>0</v>
      </c>
    </row>
    <row r="1347" spans="1:7" s="1" customFormat="1" ht="18" customHeight="1">
      <c r="A1347" s="12" t="s">
        <v>233</v>
      </c>
      <c r="B1347" s="12" t="s">
        <v>234</v>
      </c>
      <c r="C1347" s="12" t="s">
        <v>233</v>
      </c>
      <c r="D1347" s="12" t="s">
        <v>354</v>
      </c>
      <c r="E1347" s="32">
        <v>1745</v>
      </c>
      <c r="F1347" s="32">
        <v>0</v>
      </c>
      <c r="G1347" s="32">
        <v>0</v>
      </c>
    </row>
    <row r="1348" spans="1:7" s="1" customFormat="1" ht="18" customHeight="1">
      <c r="A1348" s="12" t="s">
        <v>233</v>
      </c>
      <c r="B1348" s="12" t="s">
        <v>234</v>
      </c>
      <c r="C1348" s="12" t="s">
        <v>233</v>
      </c>
      <c r="D1348" s="12" t="s">
        <v>353</v>
      </c>
      <c r="E1348" s="32">
        <v>4274</v>
      </c>
      <c r="F1348" s="32">
        <v>0</v>
      </c>
      <c r="G1348" s="32">
        <v>0</v>
      </c>
    </row>
    <row r="1349" spans="1:7" s="1" customFormat="1" ht="18" customHeight="1">
      <c r="A1349" s="12" t="s">
        <v>233</v>
      </c>
      <c r="B1349" s="12" t="s">
        <v>234</v>
      </c>
      <c r="C1349" s="12" t="s">
        <v>233</v>
      </c>
      <c r="D1349" s="12" t="s">
        <v>358</v>
      </c>
      <c r="E1349" s="32">
        <v>2358</v>
      </c>
      <c r="F1349" s="32">
        <v>0</v>
      </c>
      <c r="G1349" s="32">
        <v>0</v>
      </c>
    </row>
    <row r="1350" spans="1:7" s="1" customFormat="1" ht="18" customHeight="1">
      <c r="A1350" s="12" t="s">
        <v>233</v>
      </c>
      <c r="B1350" s="12" t="s">
        <v>234</v>
      </c>
      <c r="C1350" s="12" t="s">
        <v>235</v>
      </c>
      <c r="D1350" s="12" t="s">
        <v>341</v>
      </c>
      <c r="E1350" s="32">
        <v>457</v>
      </c>
      <c r="F1350" s="32">
        <v>0</v>
      </c>
      <c r="G1350" s="32">
        <v>0</v>
      </c>
    </row>
    <row r="1351" spans="1:7" s="1" customFormat="1" ht="18" customHeight="1">
      <c r="A1351" s="12" t="s">
        <v>233</v>
      </c>
      <c r="B1351" s="12" t="s">
        <v>234</v>
      </c>
      <c r="C1351" s="12" t="s">
        <v>235</v>
      </c>
      <c r="D1351" s="12" t="s">
        <v>302</v>
      </c>
      <c r="E1351" s="32">
        <v>483</v>
      </c>
      <c r="F1351" s="32">
        <v>0</v>
      </c>
      <c r="G1351" s="32">
        <v>0</v>
      </c>
    </row>
    <row r="1352" spans="1:7" s="1" customFormat="1" ht="18" customHeight="1">
      <c r="A1352" s="12" t="s">
        <v>233</v>
      </c>
      <c r="B1352" s="12" t="s">
        <v>234</v>
      </c>
      <c r="C1352" s="12" t="s">
        <v>235</v>
      </c>
      <c r="D1352" s="12" t="s">
        <v>336</v>
      </c>
      <c r="E1352" s="32">
        <v>1973</v>
      </c>
      <c r="F1352" s="32">
        <v>73</v>
      </c>
      <c r="G1352" s="32">
        <v>0</v>
      </c>
    </row>
    <row r="1353" spans="1:7" s="1" customFormat="1" ht="18" customHeight="1">
      <c r="A1353" s="12" t="s">
        <v>233</v>
      </c>
      <c r="B1353" s="12" t="s">
        <v>234</v>
      </c>
      <c r="C1353" s="12" t="s">
        <v>235</v>
      </c>
      <c r="D1353" s="12" t="s">
        <v>236</v>
      </c>
      <c r="E1353" s="32">
        <v>172369</v>
      </c>
      <c r="F1353" s="32">
        <v>405210</v>
      </c>
      <c r="G1353" s="32">
        <v>2032</v>
      </c>
    </row>
    <row r="1354" spans="1:7" s="1" customFormat="1" ht="18" customHeight="1">
      <c r="A1354" s="12" t="s">
        <v>233</v>
      </c>
      <c r="B1354" s="12" t="s">
        <v>234</v>
      </c>
      <c r="C1354" s="12" t="s">
        <v>235</v>
      </c>
      <c r="D1354" s="12" t="s">
        <v>342</v>
      </c>
      <c r="E1354" s="32">
        <v>971</v>
      </c>
      <c r="F1354" s="32">
        <v>0</v>
      </c>
      <c r="G1354" s="32">
        <v>0</v>
      </c>
    </row>
    <row r="1355" spans="1:7" s="1" customFormat="1" ht="18" customHeight="1">
      <c r="A1355" s="12" t="s">
        <v>233</v>
      </c>
      <c r="B1355" s="12" t="s">
        <v>234</v>
      </c>
      <c r="C1355" s="12" t="s">
        <v>235</v>
      </c>
      <c r="D1355" s="12" t="s">
        <v>320</v>
      </c>
      <c r="E1355" s="32">
        <v>2310</v>
      </c>
      <c r="F1355" s="32">
        <v>334</v>
      </c>
      <c r="G1355" s="32">
        <v>0</v>
      </c>
    </row>
    <row r="1356" spans="1:7" s="1" customFormat="1" ht="18" customHeight="1">
      <c r="A1356" s="12" t="s">
        <v>233</v>
      </c>
      <c r="B1356" s="12" t="s">
        <v>234</v>
      </c>
      <c r="C1356" s="12" t="s">
        <v>235</v>
      </c>
      <c r="D1356" s="12" t="s">
        <v>272</v>
      </c>
      <c r="E1356" s="32">
        <v>35063</v>
      </c>
      <c r="F1356" s="32">
        <v>0</v>
      </c>
      <c r="G1356" s="32">
        <v>0</v>
      </c>
    </row>
    <row r="1357" spans="1:7" s="1" customFormat="1" ht="18" customHeight="1">
      <c r="A1357" s="12" t="s">
        <v>233</v>
      </c>
      <c r="B1357" s="12" t="s">
        <v>234</v>
      </c>
      <c r="C1357" s="12" t="s">
        <v>206</v>
      </c>
      <c r="D1357" s="12" t="s">
        <v>207</v>
      </c>
      <c r="E1357" s="32">
        <v>199328</v>
      </c>
      <c r="F1357" s="32">
        <v>158815</v>
      </c>
      <c r="G1357" s="32">
        <v>194</v>
      </c>
    </row>
    <row r="1358" spans="1:7" s="1" customFormat="1" ht="18" customHeight="1">
      <c r="A1358" s="12" t="s">
        <v>233</v>
      </c>
      <c r="B1358" s="12" t="s">
        <v>234</v>
      </c>
      <c r="C1358" s="12" t="s">
        <v>206</v>
      </c>
      <c r="D1358" s="12" t="s">
        <v>239</v>
      </c>
      <c r="E1358" s="32">
        <v>2451</v>
      </c>
      <c r="F1358" s="32">
        <v>0</v>
      </c>
      <c r="G1358" s="32">
        <v>0</v>
      </c>
    </row>
    <row r="1359" spans="1:7" s="1" customFormat="1" ht="18" customHeight="1">
      <c r="A1359" s="12" t="s">
        <v>233</v>
      </c>
      <c r="B1359" s="12" t="s">
        <v>234</v>
      </c>
      <c r="C1359" s="12" t="s">
        <v>206</v>
      </c>
      <c r="D1359" s="12" t="s">
        <v>240</v>
      </c>
      <c r="E1359" s="32">
        <v>299</v>
      </c>
      <c r="F1359" s="32">
        <v>0</v>
      </c>
      <c r="G1359" s="32">
        <v>0</v>
      </c>
    </row>
    <row r="1360" spans="1:7" s="1" customFormat="1" ht="18" customHeight="1">
      <c r="A1360" s="12" t="s">
        <v>233</v>
      </c>
      <c r="B1360" s="12" t="s">
        <v>234</v>
      </c>
      <c r="C1360" s="12" t="s">
        <v>206</v>
      </c>
      <c r="D1360" s="12" t="s">
        <v>241</v>
      </c>
      <c r="E1360" s="32">
        <v>573699</v>
      </c>
      <c r="F1360" s="32">
        <v>1281524</v>
      </c>
      <c r="G1360" s="32">
        <v>1884</v>
      </c>
    </row>
    <row r="1361" spans="1:7" s="1" customFormat="1" ht="18" customHeight="1">
      <c r="A1361" s="12" t="s">
        <v>233</v>
      </c>
      <c r="B1361" s="12" t="s">
        <v>234</v>
      </c>
      <c r="C1361" s="12" t="s">
        <v>206</v>
      </c>
      <c r="D1361" s="12" t="s">
        <v>208</v>
      </c>
      <c r="E1361" s="32">
        <v>743042</v>
      </c>
      <c r="F1361" s="32">
        <v>3488139</v>
      </c>
      <c r="G1361" s="32">
        <v>3764822</v>
      </c>
    </row>
    <row r="1362" spans="1:7" s="1" customFormat="1" ht="18" customHeight="1">
      <c r="A1362" s="12" t="s">
        <v>233</v>
      </c>
      <c r="B1362" s="12" t="s">
        <v>356</v>
      </c>
      <c r="C1362" s="12" t="s">
        <v>233</v>
      </c>
      <c r="D1362" s="12" t="s">
        <v>338</v>
      </c>
      <c r="E1362" s="32">
        <v>15</v>
      </c>
      <c r="F1362" s="32">
        <v>0</v>
      </c>
      <c r="G1362" s="32">
        <v>0</v>
      </c>
    </row>
    <row r="1363" spans="1:7" s="1" customFormat="1" ht="18" customHeight="1">
      <c r="A1363" s="12" t="s">
        <v>233</v>
      </c>
      <c r="B1363" s="12" t="s">
        <v>356</v>
      </c>
      <c r="C1363" s="12" t="s">
        <v>233</v>
      </c>
      <c r="D1363" s="12" t="s">
        <v>355</v>
      </c>
      <c r="E1363" s="32">
        <v>4267</v>
      </c>
      <c r="F1363" s="32">
        <v>0</v>
      </c>
      <c r="G1363" s="32">
        <v>0</v>
      </c>
    </row>
    <row r="1364" spans="1:7" s="1" customFormat="1" ht="18" customHeight="1">
      <c r="A1364" s="12" t="s">
        <v>233</v>
      </c>
      <c r="B1364" s="12" t="s">
        <v>356</v>
      </c>
      <c r="C1364" s="12" t="s">
        <v>233</v>
      </c>
      <c r="D1364" s="12" t="s">
        <v>234</v>
      </c>
      <c r="E1364" s="32">
        <v>3186</v>
      </c>
      <c r="F1364" s="32">
        <v>0</v>
      </c>
      <c r="G1364" s="32">
        <v>0</v>
      </c>
    </row>
    <row r="1365" spans="1:7" s="1" customFormat="1" ht="18" customHeight="1">
      <c r="A1365" s="12" t="s">
        <v>233</v>
      </c>
      <c r="B1365" s="12" t="s">
        <v>357</v>
      </c>
      <c r="C1365" s="12" t="s">
        <v>233</v>
      </c>
      <c r="D1365" s="12" t="s">
        <v>234</v>
      </c>
      <c r="E1365" s="32">
        <v>4488</v>
      </c>
      <c r="F1365" s="32">
        <v>0</v>
      </c>
      <c r="G1365" s="32">
        <v>0</v>
      </c>
    </row>
    <row r="1366" spans="1:7" s="1" customFormat="1" ht="18" customHeight="1">
      <c r="A1366" s="12" t="s">
        <v>233</v>
      </c>
      <c r="B1366" s="12" t="s">
        <v>357</v>
      </c>
      <c r="C1366" s="12" t="s">
        <v>233</v>
      </c>
      <c r="D1366" s="12" t="s">
        <v>354</v>
      </c>
      <c r="E1366" s="32">
        <v>5</v>
      </c>
      <c r="F1366" s="32">
        <v>0</v>
      </c>
      <c r="G1366" s="32">
        <v>0</v>
      </c>
    </row>
    <row r="1367" spans="1:7" s="1" customFormat="1" ht="18" customHeight="1">
      <c r="A1367" s="12" t="s">
        <v>233</v>
      </c>
      <c r="B1367" s="12" t="s">
        <v>357</v>
      </c>
      <c r="C1367" s="12" t="s">
        <v>233</v>
      </c>
      <c r="D1367" s="12" t="s">
        <v>353</v>
      </c>
      <c r="E1367" s="32">
        <v>1105</v>
      </c>
      <c r="F1367" s="32">
        <v>0</v>
      </c>
      <c r="G1367" s="32">
        <v>0</v>
      </c>
    </row>
    <row r="1368" spans="1:7" s="1" customFormat="1" ht="18" customHeight="1">
      <c r="A1368" s="12" t="s">
        <v>233</v>
      </c>
      <c r="B1368" s="12" t="s">
        <v>357</v>
      </c>
      <c r="C1368" s="12" t="s">
        <v>233</v>
      </c>
      <c r="D1368" s="12" t="s">
        <v>358</v>
      </c>
      <c r="E1368" s="32">
        <v>1029</v>
      </c>
      <c r="F1368" s="32">
        <v>0</v>
      </c>
      <c r="G1368" s="32">
        <v>0</v>
      </c>
    </row>
    <row r="1369" spans="1:7" s="1" customFormat="1" ht="18" customHeight="1">
      <c r="A1369" s="12" t="s">
        <v>233</v>
      </c>
      <c r="B1369" s="12" t="s">
        <v>354</v>
      </c>
      <c r="C1369" s="12" t="s">
        <v>233</v>
      </c>
      <c r="D1369" s="12" t="s">
        <v>340</v>
      </c>
      <c r="E1369" s="32">
        <v>2</v>
      </c>
      <c r="F1369" s="32">
        <v>0</v>
      </c>
      <c r="G1369" s="32">
        <v>0</v>
      </c>
    </row>
    <row r="1370" spans="1:7" s="1" customFormat="1" ht="18" customHeight="1">
      <c r="A1370" s="12" t="s">
        <v>233</v>
      </c>
      <c r="B1370" s="12" t="s">
        <v>354</v>
      </c>
      <c r="C1370" s="12" t="s">
        <v>233</v>
      </c>
      <c r="D1370" s="12" t="s">
        <v>234</v>
      </c>
      <c r="E1370" s="32">
        <v>854</v>
      </c>
      <c r="F1370" s="32">
        <v>0</v>
      </c>
      <c r="G1370" s="32">
        <v>0</v>
      </c>
    </row>
    <row r="1371" spans="1:7" s="1" customFormat="1" ht="18" customHeight="1">
      <c r="A1371" s="12" t="s">
        <v>233</v>
      </c>
      <c r="B1371" s="12" t="s">
        <v>354</v>
      </c>
      <c r="C1371" s="12" t="s">
        <v>233</v>
      </c>
      <c r="D1371" s="12" t="s">
        <v>357</v>
      </c>
      <c r="E1371" s="32">
        <v>10</v>
      </c>
      <c r="F1371" s="32">
        <v>0</v>
      </c>
      <c r="G1371" s="32">
        <v>0</v>
      </c>
    </row>
    <row r="1372" spans="1:7" s="1" customFormat="1" ht="18" customHeight="1">
      <c r="A1372" s="12" t="s">
        <v>233</v>
      </c>
      <c r="B1372" s="12" t="s">
        <v>354</v>
      </c>
      <c r="C1372" s="12" t="s">
        <v>233</v>
      </c>
      <c r="D1372" s="12" t="s">
        <v>353</v>
      </c>
      <c r="E1372" s="32">
        <v>1335</v>
      </c>
      <c r="F1372" s="32">
        <v>0</v>
      </c>
      <c r="G1372" s="32">
        <v>0</v>
      </c>
    </row>
    <row r="1373" spans="1:7" s="1" customFormat="1" ht="18" customHeight="1">
      <c r="A1373" s="12" t="s">
        <v>233</v>
      </c>
      <c r="B1373" s="12" t="s">
        <v>353</v>
      </c>
      <c r="C1373" s="12" t="s">
        <v>233</v>
      </c>
      <c r="D1373" s="12" t="s">
        <v>340</v>
      </c>
      <c r="E1373" s="32">
        <v>433</v>
      </c>
      <c r="F1373" s="32">
        <v>0</v>
      </c>
      <c r="G1373" s="32">
        <v>0</v>
      </c>
    </row>
    <row r="1374" spans="1:7" s="1" customFormat="1" ht="18" customHeight="1">
      <c r="A1374" s="12" t="s">
        <v>233</v>
      </c>
      <c r="B1374" s="12" t="s">
        <v>353</v>
      </c>
      <c r="C1374" s="12" t="s">
        <v>233</v>
      </c>
      <c r="D1374" s="12" t="s">
        <v>234</v>
      </c>
      <c r="E1374" s="32">
        <v>2596</v>
      </c>
      <c r="F1374" s="32">
        <v>0</v>
      </c>
      <c r="G1374" s="32">
        <v>0</v>
      </c>
    </row>
    <row r="1375" spans="1:7" s="1" customFormat="1" ht="18" customHeight="1">
      <c r="A1375" s="12" t="s">
        <v>233</v>
      </c>
      <c r="B1375" s="12" t="s">
        <v>353</v>
      </c>
      <c r="C1375" s="12" t="s">
        <v>233</v>
      </c>
      <c r="D1375" s="12" t="s">
        <v>357</v>
      </c>
      <c r="E1375" s="32">
        <v>834</v>
      </c>
      <c r="F1375" s="32">
        <v>0</v>
      </c>
      <c r="G1375" s="32">
        <v>0</v>
      </c>
    </row>
    <row r="1376" spans="1:7" s="1" customFormat="1" ht="18" customHeight="1">
      <c r="A1376" s="12" t="s">
        <v>233</v>
      </c>
      <c r="B1376" s="12" t="s">
        <v>353</v>
      </c>
      <c r="C1376" s="12" t="s">
        <v>233</v>
      </c>
      <c r="D1376" s="12" t="s">
        <v>354</v>
      </c>
      <c r="E1376" s="32">
        <v>41</v>
      </c>
      <c r="F1376" s="32">
        <v>0</v>
      </c>
      <c r="G1376" s="32">
        <v>0</v>
      </c>
    </row>
    <row r="1377" spans="1:7" s="1" customFormat="1" ht="18" customHeight="1">
      <c r="A1377" s="12" t="s">
        <v>233</v>
      </c>
      <c r="B1377" s="12" t="s">
        <v>358</v>
      </c>
      <c r="C1377" s="12" t="s">
        <v>233</v>
      </c>
      <c r="D1377" s="12" t="s">
        <v>340</v>
      </c>
      <c r="E1377" s="32">
        <v>7</v>
      </c>
      <c r="F1377" s="32">
        <v>0</v>
      </c>
      <c r="G1377" s="32">
        <v>0</v>
      </c>
    </row>
    <row r="1378" spans="1:7" s="1" customFormat="1" ht="18" customHeight="1">
      <c r="A1378" s="12" t="s">
        <v>233</v>
      </c>
      <c r="B1378" s="12" t="s">
        <v>358</v>
      </c>
      <c r="C1378" s="12" t="s">
        <v>233</v>
      </c>
      <c r="D1378" s="12" t="s">
        <v>234</v>
      </c>
      <c r="E1378" s="32">
        <v>909</v>
      </c>
      <c r="F1378" s="32">
        <v>0</v>
      </c>
      <c r="G1378" s="32">
        <v>0</v>
      </c>
    </row>
    <row r="1379" spans="1:7" s="1" customFormat="1" ht="18" customHeight="1">
      <c r="A1379" s="12" t="s">
        <v>233</v>
      </c>
      <c r="B1379" s="12" t="s">
        <v>358</v>
      </c>
      <c r="C1379" s="12" t="s">
        <v>233</v>
      </c>
      <c r="D1379" s="12" t="s">
        <v>357</v>
      </c>
      <c r="E1379" s="32">
        <v>892</v>
      </c>
      <c r="F1379" s="32">
        <v>0</v>
      </c>
      <c r="G1379" s="32">
        <v>0</v>
      </c>
    </row>
    <row r="1380" spans="1:7" s="1" customFormat="1" ht="18" customHeight="1">
      <c r="A1380" s="12" t="s">
        <v>235</v>
      </c>
      <c r="B1380" s="12" t="s">
        <v>341</v>
      </c>
      <c r="C1380" s="12" t="s">
        <v>226</v>
      </c>
      <c r="D1380" s="12" t="s">
        <v>227</v>
      </c>
      <c r="E1380" s="32">
        <v>949</v>
      </c>
      <c r="F1380" s="32">
        <v>0</v>
      </c>
      <c r="G1380" s="32">
        <v>0</v>
      </c>
    </row>
    <row r="1381" spans="1:7" s="1" customFormat="1" ht="18" customHeight="1">
      <c r="A1381" s="12" t="s">
        <v>235</v>
      </c>
      <c r="B1381" s="12" t="s">
        <v>341</v>
      </c>
      <c r="C1381" s="12" t="s">
        <v>233</v>
      </c>
      <c r="D1381" s="12" t="s">
        <v>339</v>
      </c>
      <c r="E1381" s="32">
        <v>70</v>
      </c>
      <c r="F1381" s="32">
        <v>0</v>
      </c>
      <c r="G1381" s="32">
        <v>0</v>
      </c>
    </row>
    <row r="1382" spans="1:7" s="1" customFormat="1" ht="18" customHeight="1">
      <c r="A1382" s="12" t="s">
        <v>235</v>
      </c>
      <c r="B1382" s="12" t="s">
        <v>341</v>
      </c>
      <c r="C1382" s="12" t="s">
        <v>233</v>
      </c>
      <c r="D1382" s="12" t="s">
        <v>340</v>
      </c>
      <c r="E1382" s="32">
        <v>173</v>
      </c>
      <c r="F1382" s="32">
        <v>0</v>
      </c>
      <c r="G1382" s="32">
        <v>0</v>
      </c>
    </row>
    <row r="1383" spans="1:7" s="1" customFormat="1" ht="18" customHeight="1">
      <c r="A1383" s="12" t="s">
        <v>235</v>
      </c>
      <c r="B1383" s="12" t="s">
        <v>341</v>
      </c>
      <c r="C1383" s="12" t="s">
        <v>233</v>
      </c>
      <c r="D1383" s="12" t="s">
        <v>234</v>
      </c>
      <c r="E1383" s="32">
        <v>168</v>
      </c>
      <c r="F1383" s="32">
        <v>0</v>
      </c>
      <c r="G1383" s="32">
        <v>0</v>
      </c>
    </row>
    <row r="1384" spans="1:7" s="1" customFormat="1" ht="18" customHeight="1">
      <c r="A1384" s="12" t="s">
        <v>235</v>
      </c>
      <c r="B1384" s="12" t="s">
        <v>341</v>
      </c>
      <c r="C1384" s="12" t="s">
        <v>235</v>
      </c>
      <c r="D1384" s="12" t="s">
        <v>236</v>
      </c>
      <c r="E1384" s="32">
        <v>5</v>
      </c>
      <c r="F1384" s="32">
        <v>0</v>
      </c>
      <c r="G1384" s="32">
        <v>0</v>
      </c>
    </row>
    <row r="1385" spans="1:7" s="1" customFormat="1" ht="18" customHeight="1">
      <c r="A1385" s="12" t="s">
        <v>235</v>
      </c>
      <c r="B1385" s="12" t="s">
        <v>341</v>
      </c>
      <c r="C1385" s="12" t="s">
        <v>235</v>
      </c>
      <c r="D1385" s="12" t="s">
        <v>342</v>
      </c>
      <c r="E1385" s="32">
        <v>404</v>
      </c>
      <c r="F1385" s="32">
        <v>0</v>
      </c>
      <c r="G1385" s="32">
        <v>0</v>
      </c>
    </row>
    <row r="1386" spans="1:7" s="1" customFormat="1" ht="18" customHeight="1">
      <c r="A1386" s="12" t="s">
        <v>235</v>
      </c>
      <c r="B1386" s="12" t="s">
        <v>302</v>
      </c>
      <c r="C1386" s="12" t="s">
        <v>189</v>
      </c>
      <c r="D1386" s="12" t="s">
        <v>190</v>
      </c>
      <c r="E1386" s="32">
        <v>2458</v>
      </c>
      <c r="F1386" s="32">
        <v>5306</v>
      </c>
      <c r="G1386" s="32">
        <v>0</v>
      </c>
    </row>
    <row r="1387" spans="1:7" s="1" customFormat="1" ht="18" customHeight="1">
      <c r="A1387" s="12" t="s">
        <v>235</v>
      </c>
      <c r="B1387" s="12" t="s">
        <v>302</v>
      </c>
      <c r="C1387" s="12" t="s">
        <v>202</v>
      </c>
      <c r="D1387" s="12" t="s">
        <v>203</v>
      </c>
      <c r="E1387" s="32">
        <v>20</v>
      </c>
      <c r="F1387" s="32">
        <v>94</v>
      </c>
      <c r="G1387" s="32">
        <v>0</v>
      </c>
    </row>
    <row r="1388" spans="1:7" s="1" customFormat="1" ht="18" customHeight="1">
      <c r="A1388" s="12" t="s">
        <v>235</v>
      </c>
      <c r="B1388" s="12" t="s">
        <v>302</v>
      </c>
      <c r="C1388" s="12" t="s">
        <v>226</v>
      </c>
      <c r="D1388" s="12" t="s">
        <v>227</v>
      </c>
      <c r="E1388" s="32">
        <v>762</v>
      </c>
      <c r="F1388" s="32">
        <v>0</v>
      </c>
      <c r="G1388" s="32">
        <v>0</v>
      </c>
    </row>
    <row r="1389" spans="1:7" s="1" customFormat="1" ht="18" customHeight="1">
      <c r="A1389" s="12" t="s">
        <v>235</v>
      </c>
      <c r="B1389" s="12" t="s">
        <v>302</v>
      </c>
      <c r="C1389" s="12" t="s">
        <v>226</v>
      </c>
      <c r="D1389" s="12" t="s">
        <v>337</v>
      </c>
      <c r="E1389" s="32">
        <v>151</v>
      </c>
      <c r="F1389" s="32">
        <v>0</v>
      </c>
      <c r="G1389" s="32">
        <v>0</v>
      </c>
    </row>
    <row r="1390" spans="1:7" s="1" customFormat="1" ht="18" customHeight="1">
      <c r="A1390" s="12" t="s">
        <v>235</v>
      </c>
      <c r="B1390" s="12" t="s">
        <v>302</v>
      </c>
      <c r="C1390" s="12" t="s">
        <v>233</v>
      </c>
      <c r="D1390" s="12" t="s">
        <v>339</v>
      </c>
      <c r="E1390" s="32">
        <v>54</v>
      </c>
      <c r="F1390" s="32">
        <v>0</v>
      </c>
      <c r="G1390" s="32">
        <v>0</v>
      </c>
    </row>
    <row r="1391" spans="1:7" s="1" customFormat="1" ht="18" customHeight="1">
      <c r="A1391" s="12" t="s">
        <v>235</v>
      </c>
      <c r="B1391" s="12" t="s">
        <v>302</v>
      </c>
      <c r="C1391" s="12" t="s">
        <v>233</v>
      </c>
      <c r="D1391" s="12" t="s">
        <v>340</v>
      </c>
      <c r="E1391" s="32">
        <v>122</v>
      </c>
      <c r="F1391" s="32">
        <v>0</v>
      </c>
      <c r="G1391" s="32">
        <v>0</v>
      </c>
    </row>
    <row r="1392" spans="1:7" s="1" customFormat="1" ht="18" customHeight="1">
      <c r="A1392" s="12" t="s">
        <v>235</v>
      </c>
      <c r="B1392" s="12" t="s">
        <v>302</v>
      </c>
      <c r="C1392" s="12" t="s">
        <v>233</v>
      </c>
      <c r="D1392" s="12" t="s">
        <v>234</v>
      </c>
      <c r="E1392" s="32">
        <v>134</v>
      </c>
      <c r="F1392" s="32">
        <v>0</v>
      </c>
      <c r="G1392" s="32">
        <v>0</v>
      </c>
    </row>
    <row r="1393" spans="1:7" s="1" customFormat="1" ht="18" customHeight="1">
      <c r="A1393" s="12" t="s">
        <v>235</v>
      </c>
      <c r="B1393" s="12" t="s">
        <v>302</v>
      </c>
      <c r="C1393" s="12" t="s">
        <v>235</v>
      </c>
      <c r="D1393" s="12" t="s">
        <v>236</v>
      </c>
      <c r="E1393" s="32">
        <v>66995</v>
      </c>
      <c r="F1393" s="32">
        <v>59008</v>
      </c>
      <c r="G1393" s="32">
        <v>0</v>
      </c>
    </row>
    <row r="1394" spans="1:7" s="1" customFormat="1" ht="18" customHeight="1">
      <c r="A1394" s="12" t="s">
        <v>235</v>
      </c>
      <c r="B1394" s="12" t="s">
        <v>302</v>
      </c>
      <c r="C1394" s="12" t="s">
        <v>206</v>
      </c>
      <c r="D1394" s="12" t="s">
        <v>241</v>
      </c>
      <c r="E1394" s="32">
        <v>29840</v>
      </c>
      <c r="F1394" s="32">
        <v>74656</v>
      </c>
      <c r="G1394" s="32">
        <v>0</v>
      </c>
    </row>
    <row r="1395" spans="1:7" s="1" customFormat="1" ht="18" customHeight="1">
      <c r="A1395" s="12" t="s">
        <v>235</v>
      </c>
      <c r="B1395" s="12" t="s">
        <v>302</v>
      </c>
      <c r="C1395" s="12" t="s">
        <v>206</v>
      </c>
      <c r="D1395" s="12" t="s">
        <v>208</v>
      </c>
      <c r="E1395" s="32">
        <v>7583</v>
      </c>
      <c r="F1395" s="32">
        <v>23367</v>
      </c>
      <c r="G1395" s="32">
        <v>0</v>
      </c>
    </row>
    <row r="1396" spans="1:7" s="1" customFormat="1" ht="18" customHeight="1">
      <c r="A1396" s="12" t="s">
        <v>235</v>
      </c>
      <c r="B1396" s="12" t="s">
        <v>336</v>
      </c>
      <c r="C1396" s="12" t="s">
        <v>226</v>
      </c>
      <c r="D1396" s="12" t="s">
        <v>227</v>
      </c>
      <c r="E1396" s="32">
        <v>51</v>
      </c>
      <c r="F1396" s="32">
        <v>0</v>
      </c>
      <c r="G1396" s="32">
        <v>0</v>
      </c>
    </row>
    <row r="1397" spans="1:7" s="1" customFormat="1" ht="18" customHeight="1">
      <c r="A1397" s="12" t="s">
        <v>235</v>
      </c>
      <c r="B1397" s="12" t="s">
        <v>336</v>
      </c>
      <c r="C1397" s="12" t="s">
        <v>233</v>
      </c>
      <c r="D1397" s="12" t="s">
        <v>234</v>
      </c>
      <c r="E1397" s="32">
        <v>2567</v>
      </c>
      <c r="F1397" s="32">
        <v>0</v>
      </c>
      <c r="G1397" s="32">
        <v>0</v>
      </c>
    </row>
    <row r="1398" spans="1:7" s="1" customFormat="1" ht="18" customHeight="1">
      <c r="A1398" s="12" t="s">
        <v>235</v>
      </c>
      <c r="B1398" s="12" t="s">
        <v>336</v>
      </c>
      <c r="C1398" s="12" t="s">
        <v>235</v>
      </c>
      <c r="D1398" s="12" t="s">
        <v>236</v>
      </c>
      <c r="E1398" s="32">
        <v>141</v>
      </c>
      <c r="F1398" s="32">
        <v>0</v>
      </c>
      <c r="G1398" s="32">
        <v>0</v>
      </c>
    </row>
    <row r="1399" spans="1:7" s="1" customFormat="1" ht="18" customHeight="1">
      <c r="A1399" s="12" t="s">
        <v>235</v>
      </c>
      <c r="B1399" s="12" t="s">
        <v>336</v>
      </c>
      <c r="C1399" s="12" t="s">
        <v>235</v>
      </c>
      <c r="D1399" s="12" t="s">
        <v>320</v>
      </c>
      <c r="E1399" s="32">
        <v>1304</v>
      </c>
      <c r="F1399" s="32">
        <v>220</v>
      </c>
      <c r="G1399" s="32">
        <v>0</v>
      </c>
    </row>
    <row r="1400" spans="1:7" s="1" customFormat="1" ht="18" customHeight="1">
      <c r="A1400" s="12" t="s">
        <v>235</v>
      </c>
      <c r="B1400" s="12" t="s">
        <v>336</v>
      </c>
      <c r="C1400" s="12" t="s">
        <v>235</v>
      </c>
      <c r="D1400" s="12" t="s">
        <v>272</v>
      </c>
      <c r="E1400" s="32">
        <v>50</v>
      </c>
      <c r="F1400" s="32">
        <v>0</v>
      </c>
      <c r="G1400" s="32">
        <v>0</v>
      </c>
    </row>
    <row r="1401" spans="1:7" s="1" customFormat="1" ht="18" customHeight="1">
      <c r="A1401" s="12" t="s">
        <v>235</v>
      </c>
      <c r="B1401" s="12" t="s">
        <v>336</v>
      </c>
      <c r="C1401" s="12" t="s">
        <v>206</v>
      </c>
      <c r="D1401" s="12" t="s">
        <v>208</v>
      </c>
      <c r="E1401" s="32">
        <v>4746</v>
      </c>
      <c r="F1401" s="32">
        <v>0</v>
      </c>
      <c r="G1401" s="32">
        <v>0</v>
      </c>
    </row>
    <row r="1402" spans="1:7" s="1" customFormat="1" ht="18" customHeight="1">
      <c r="A1402" s="12" t="s">
        <v>235</v>
      </c>
      <c r="B1402" s="12" t="s">
        <v>236</v>
      </c>
      <c r="C1402" s="12" t="s">
        <v>211</v>
      </c>
      <c r="D1402" s="12" t="s">
        <v>213</v>
      </c>
      <c r="E1402" s="32">
        <v>2599</v>
      </c>
      <c r="F1402" s="32">
        <v>0</v>
      </c>
      <c r="G1402" s="32">
        <v>0</v>
      </c>
    </row>
    <row r="1403" spans="1:7" s="1" customFormat="1" ht="18" customHeight="1">
      <c r="A1403" s="12" t="s">
        <v>235</v>
      </c>
      <c r="B1403" s="12" t="s">
        <v>236</v>
      </c>
      <c r="C1403" s="12" t="s">
        <v>189</v>
      </c>
      <c r="D1403" s="12" t="s">
        <v>190</v>
      </c>
      <c r="E1403" s="32">
        <v>49096</v>
      </c>
      <c r="F1403" s="32">
        <v>137613</v>
      </c>
      <c r="G1403" s="32">
        <v>15759</v>
      </c>
    </row>
    <row r="1404" spans="1:7" s="1" customFormat="1" ht="18" customHeight="1">
      <c r="A1404" s="12" t="s">
        <v>235</v>
      </c>
      <c r="B1404" s="12" t="s">
        <v>236</v>
      </c>
      <c r="C1404" s="12" t="s">
        <v>200</v>
      </c>
      <c r="D1404" s="12" t="s">
        <v>201</v>
      </c>
      <c r="E1404" s="32">
        <v>155</v>
      </c>
      <c r="F1404" s="32">
        <v>0</v>
      </c>
      <c r="G1404" s="32">
        <v>0</v>
      </c>
    </row>
    <row r="1405" spans="1:7" s="1" customFormat="1" ht="18" customHeight="1">
      <c r="A1405" s="12" t="s">
        <v>235</v>
      </c>
      <c r="B1405" s="12" t="s">
        <v>236</v>
      </c>
      <c r="C1405" s="12" t="s">
        <v>202</v>
      </c>
      <c r="D1405" s="12" t="s">
        <v>203</v>
      </c>
      <c r="E1405" s="32">
        <v>6621</v>
      </c>
      <c r="F1405" s="32">
        <v>3474</v>
      </c>
      <c r="G1405" s="32">
        <v>0</v>
      </c>
    </row>
    <row r="1406" spans="1:7" s="1" customFormat="1" ht="18" customHeight="1">
      <c r="A1406" s="12" t="s">
        <v>235</v>
      </c>
      <c r="B1406" s="12" t="s">
        <v>236</v>
      </c>
      <c r="C1406" s="12" t="s">
        <v>226</v>
      </c>
      <c r="D1406" s="12" t="s">
        <v>227</v>
      </c>
      <c r="E1406" s="32">
        <v>15398</v>
      </c>
      <c r="F1406" s="32">
        <v>9212</v>
      </c>
      <c r="G1406" s="32">
        <v>1547526</v>
      </c>
    </row>
    <row r="1407" spans="1:7" s="1" customFormat="1" ht="18" customHeight="1">
      <c r="A1407" s="12" t="s">
        <v>235</v>
      </c>
      <c r="B1407" s="12" t="s">
        <v>236</v>
      </c>
      <c r="C1407" s="12" t="s">
        <v>226</v>
      </c>
      <c r="D1407" s="12" t="s">
        <v>228</v>
      </c>
      <c r="E1407" s="32">
        <v>276</v>
      </c>
      <c r="F1407" s="32">
        <v>0</v>
      </c>
      <c r="G1407" s="32">
        <v>0</v>
      </c>
    </row>
    <row r="1408" spans="1:7" s="1" customFormat="1" ht="18" customHeight="1">
      <c r="A1408" s="12" t="s">
        <v>235</v>
      </c>
      <c r="B1408" s="12" t="s">
        <v>236</v>
      </c>
      <c r="C1408" s="12" t="s">
        <v>226</v>
      </c>
      <c r="D1408" s="12" t="s">
        <v>229</v>
      </c>
      <c r="E1408" s="32">
        <v>277</v>
      </c>
      <c r="F1408" s="32">
        <v>0</v>
      </c>
      <c r="G1408" s="32">
        <v>0</v>
      </c>
    </row>
    <row r="1409" spans="1:7" s="1" customFormat="1" ht="18" customHeight="1">
      <c r="A1409" s="12" t="s">
        <v>235</v>
      </c>
      <c r="B1409" s="12" t="s">
        <v>236</v>
      </c>
      <c r="C1409" s="12" t="s">
        <v>226</v>
      </c>
      <c r="D1409" s="12" t="s">
        <v>304</v>
      </c>
      <c r="E1409" s="32">
        <v>162</v>
      </c>
      <c r="F1409" s="32">
        <v>0</v>
      </c>
      <c r="G1409" s="32">
        <v>0</v>
      </c>
    </row>
    <row r="1410" spans="1:7" s="1" customFormat="1" ht="18" customHeight="1">
      <c r="A1410" s="12" t="s">
        <v>235</v>
      </c>
      <c r="B1410" s="12" t="s">
        <v>236</v>
      </c>
      <c r="C1410" s="12" t="s">
        <v>204</v>
      </c>
      <c r="D1410" s="12" t="s">
        <v>205</v>
      </c>
      <c r="E1410" s="32">
        <v>151064</v>
      </c>
      <c r="F1410" s="32">
        <v>141672</v>
      </c>
      <c r="G1410" s="32">
        <v>2</v>
      </c>
    </row>
    <row r="1411" spans="1:7" s="1" customFormat="1" ht="18" customHeight="1">
      <c r="A1411" s="12" t="s">
        <v>235</v>
      </c>
      <c r="B1411" s="12" t="s">
        <v>236</v>
      </c>
      <c r="C1411" s="12" t="s">
        <v>233</v>
      </c>
      <c r="D1411" s="12" t="s">
        <v>339</v>
      </c>
      <c r="E1411" s="32">
        <v>6</v>
      </c>
      <c r="F1411" s="32">
        <v>0</v>
      </c>
      <c r="G1411" s="32">
        <v>0</v>
      </c>
    </row>
    <row r="1412" spans="1:7" s="1" customFormat="1" ht="18" customHeight="1">
      <c r="A1412" s="12" t="s">
        <v>235</v>
      </c>
      <c r="B1412" s="12" t="s">
        <v>236</v>
      </c>
      <c r="C1412" s="12" t="s">
        <v>233</v>
      </c>
      <c r="D1412" s="12" t="s">
        <v>340</v>
      </c>
      <c r="E1412" s="32">
        <v>11</v>
      </c>
      <c r="F1412" s="32">
        <v>0</v>
      </c>
      <c r="G1412" s="32">
        <v>0</v>
      </c>
    </row>
    <row r="1413" spans="1:7" s="1" customFormat="1" ht="18" customHeight="1">
      <c r="A1413" s="12" t="s">
        <v>235</v>
      </c>
      <c r="B1413" s="12" t="s">
        <v>236</v>
      </c>
      <c r="C1413" s="12" t="s">
        <v>233</v>
      </c>
      <c r="D1413" s="12" t="s">
        <v>234</v>
      </c>
      <c r="E1413" s="32">
        <v>170107</v>
      </c>
      <c r="F1413" s="32">
        <v>249328</v>
      </c>
      <c r="G1413" s="32">
        <v>317576</v>
      </c>
    </row>
    <row r="1414" spans="1:7" s="1" customFormat="1" ht="18" customHeight="1">
      <c r="A1414" s="12" t="s">
        <v>235</v>
      </c>
      <c r="B1414" s="12" t="s">
        <v>236</v>
      </c>
      <c r="C1414" s="12" t="s">
        <v>235</v>
      </c>
      <c r="D1414" s="12" t="s">
        <v>302</v>
      </c>
      <c r="E1414" s="32">
        <v>67121</v>
      </c>
      <c r="F1414" s="32">
        <v>104313</v>
      </c>
      <c r="G1414" s="32">
        <v>0</v>
      </c>
    </row>
    <row r="1415" spans="1:7" s="1" customFormat="1" ht="18" customHeight="1">
      <c r="A1415" s="12" t="s">
        <v>235</v>
      </c>
      <c r="B1415" s="12" t="s">
        <v>236</v>
      </c>
      <c r="C1415" s="12" t="s">
        <v>235</v>
      </c>
      <c r="D1415" s="12" t="s">
        <v>336</v>
      </c>
      <c r="E1415" s="32">
        <v>98</v>
      </c>
      <c r="F1415" s="32">
        <v>0</v>
      </c>
      <c r="G1415" s="32">
        <v>0</v>
      </c>
    </row>
    <row r="1416" spans="1:7" s="1" customFormat="1" ht="18" customHeight="1">
      <c r="A1416" s="12" t="s">
        <v>235</v>
      </c>
      <c r="B1416" s="12" t="s">
        <v>236</v>
      </c>
      <c r="C1416" s="12" t="s">
        <v>235</v>
      </c>
      <c r="D1416" s="12" t="s">
        <v>342</v>
      </c>
      <c r="E1416" s="32">
        <v>98</v>
      </c>
      <c r="F1416" s="32">
        <v>0</v>
      </c>
      <c r="G1416" s="32">
        <v>0</v>
      </c>
    </row>
    <row r="1417" spans="1:7" s="1" customFormat="1" ht="18" customHeight="1">
      <c r="A1417" s="12" t="s">
        <v>235</v>
      </c>
      <c r="B1417" s="12" t="s">
        <v>236</v>
      </c>
      <c r="C1417" s="12" t="s">
        <v>235</v>
      </c>
      <c r="D1417" s="12" t="s">
        <v>320</v>
      </c>
      <c r="E1417" s="32">
        <v>77</v>
      </c>
      <c r="F1417" s="32">
        <v>0</v>
      </c>
      <c r="G1417" s="32">
        <v>0</v>
      </c>
    </row>
    <row r="1418" spans="1:7" s="1" customFormat="1" ht="18" customHeight="1">
      <c r="A1418" s="12" t="s">
        <v>235</v>
      </c>
      <c r="B1418" s="12" t="s">
        <v>236</v>
      </c>
      <c r="C1418" s="12" t="s">
        <v>235</v>
      </c>
      <c r="D1418" s="12" t="s">
        <v>272</v>
      </c>
      <c r="E1418" s="32">
        <v>46</v>
      </c>
      <c r="F1418" s="32">
        <v>0</v>
      </c>
      <c r="G1418" s="32">
        <v>0</v>
      </c>
    </row>
    <row r="1419" spans="1:7" s="1" customFormat="1" ht="18" customHeight="1">
      <c r="A1419" s="12" t="s">
        <v>235</v>
      </c>
      <c r="B1419" s="12" t="s">
        <v>236</v>
      </c>
      <c r="C1419" s="12" t="s">
        <v>206</v>
      </c>
      <c r="D1419" s="12" t="s">
        <v>207</v>
      </c>
      <c r="E1419" s="32">
        <v>92674</v>
      </c>
      <c r="F1419" s="32">
        <v>17594</v>
      </c>
      <c r="G1419" s="32">
        <v>0</v>
      </c>
    </row>
    <row r="1420" spans="1:7" s="1" customFormat="1" ht="18" customHeight="1">
      <c r="A1420" s="12" t="s">
        <v>235</v>
      </c>
      <c r="B1420" s="12" t="s">
        <v>236</v>
      </c>
      <c r="C1420" s="12" t="s">
        <v>206</v>
      </c>
      <c r="D1420" s="12" t="s">
        <v>239</v>
      </c>
      <c r="E1420" s="32">
        <v>58</v>
      </c>
      <c r="F1420" s="32">
        <v>0</v>
      </c>
      <c r="G1420" s="32">
        <v>0</v>
      </c>
    </row>
    <row r="1421" spans="1:7" s="1" customFormat="1" ht="18" customHeight="1">
      <c r="A1421" s="12" t="s">
        <v>235</v>
      </c>
      <c r="B1421" s="12" t="s">
        <v>236</v>
      </c>
      <c r="C1421" s="12" t="s">
        <v>206</v>
      </c>
      <c r="D1421" s="12" t="s">
        <v>240</v>
      </c>
      <c r="E1421" s="32">
        <v>69</v>
      </c>
      <c r="F1421" s="32">
        <v>0</v>
      </c>
      <c r="G1421" s="32">
        <v>0</v>
      </c>
    </row>
    <row r="1422" spans="1:7" s="1" customFormat="1" ht="18" customHeight="1">
      <c r="A1422" s="12" t="s">
        <v>235</v>
      </c>
      <c r="B1422" s="12" t="s">
        <v>236</v>
      </c>
      <c r="C1422" s="12" t="s">
        <v>206</v>
      </c>
      <c r="D1422" s="12" t="s">
        <v>241</v>
      </c>
      <c r="E1422" s="32">
        <v>375242</v>
      </c>
      <c r="F1422" s="32">
        <v>490559</v>
      </c>
      <c r="G1422" s="32">
        <v>1179</v>
      </c>
    </row>
    <row r="1423" spans="1:7" s="1" customFormat="1" ht="18" customHeight="1">
      <c r="A1423" s="12" t="s">
        <v>235</v>
      </c>
      <c r="B1423" s="12" t="s">
        <v>236</v>
      </c>
      <c r="C1423" s="12" t="s">
        <v>206</v>
      </c>
      <c r="D1423" s="12" t="s">
        <v>208</v>
      </c>
      <c r="E1423" s="32">
        <v>305436</v>
      </c>
      <c r="F1423" s="32">
        <v>515105</v>
      </c>
      <c r="G1423" s="32">
        <v>111177</v>
      </c>
    </row>
    <row r="1424" spans="1:7" s="1" customFormat="1" ht="18" customHeight="1">
      <c r="A1424" s="12" t="s">
        <v>235</v>
      </c>
      <c r="B1424" s="12" t="s">
        <v>342</v>
      </c>
      <c r="C1424" s="12" t="s">
        <v>226</v>
      </c>
      <c r="D1424" s="12" t="s">
        <v>227</v>
      </c>
      <c r="E1424" s="32">
        <v>697</v>
      </c>
      <c r="F1424" s="32">
        <v>0</v>
      </c>
      <c r="G1424" s="32">
        <v>0</v>
      </c>
    </row>
    <row r="1425" spans="1:7" s="1" customFormat="1" ht="18" customHeight="1">
      <c r="A1425" s="12" t="s">
        <v>235</v>
      </c>
      <c r="B1425" s="12" t="s">
        <v>342</v>
      </c>
      <c r="C1425" s="12" t="s">
        <v>233</v>
      </c>
      <c r="D1425" s="12" t="s">
        <v>339</v>
      </c>
      <c r="E1425" s="32">
        <v>129</v>
      </c>
      <c r="F1425" s="32">
        <v>0</v>
      </c>
      <c r="G1425" s="32">
        <v>0</v>
      </c>
    </row>
    <row r="1426" spans="1:7" s="1" customFormat="1" ht="18" customHeight="1">
      <c r="A1426" s="12" t="s">
        <v>235</v>
      </c>
      <c r="B1426" s="12" t="s">
        <v>342</v>
      </c>
      <c r="C1426" s="12" t="s">
        <v>233</v>
      </c>
      <c r="D1426" s="12" t="s">
        <v>340</v>
      </c>
      <c r="E1426" s="32">
        <v>348</v>
      </c>
      <c r="F1426" s="32">
        <v>0</v>
      </c>
      <c r="G1426" s="32">
        <v>0</v>
      </c>
    </row>
    <row r="1427" spans="1:7" s="1" customFormat="1" ht="18" customHeight="1">
      <c r="A1427" s="12" t="s">
        <v>235</v>
      </c>
      <c r="B1427" s="12" t="s">
        <v>342</v>
      </c>
      <c r="C1427" s="12" t="s">
        <v>233</v>
      </c>
      <c r="D1427" s="12" t="s">
        <v>234</v>
      </c>
      <c r="E1427" s="32">
        <v>346</v>
      </c>
      <c r="F1427" s="32">
        <v>0</v>
      </c>
      <c r="G1427" s="32">
        <v>0</v>
      </c>
    </row>
    <row r="1428" spans="1:7" s="1" customFormat="1" ht="18" customHeight="1">
      <c r="A1428" s="12" t="s">
        <v>235</v>
      </c>
      <c r="B1428" s="12" t="s">
        <v>342</v>
      </c>
      <c r="C1428" s="12" t="s">
        <v>235</v>
      </c>
      <c r="D1428" s="12" t="s">
        <v>341</v>
      </c>
      <c r="E1428" s="32">
        <v>679</v>
      </c>
      <c r="F1428" s="32">
        <v>0</v>
      </c>
      <c r="G1428" s="32">
        <v>0</v>
      </c>
    </row>
    <row r="1429" spans="1:7" s="1" customFormat="1" ht="18" customHeight="1">
      <c r="A1429" s="12" t="s">
        <v>235</v>
      </c>
      <c r="B1429" s="12" t="s">
        <v>342</v>
      </c>
      <c r="C1429" s="12" t="s">
        <v>235</v>
      </c>
      <c r="D1429" s="12" t="s">
        <v>236</v>
      </c>
      <c r="E1429" s="32">
        <v>99</v>
      </c>
      <c r="F1429" s="32">
        <v>0</v>
      </c>
      <c r="G1429" s="32">
        <v>0</v>
      </c>
    </row>
    <row r="1430" spans="1:7" s="1" customFormat="1" ht="18" customHeight="1">
      <c r="A1430" s="12" t="s">
        <v>235</v>
      </c>
      <c r="B1430" s="12" t="s">
        <v>320</v>
      </c>
      <c r="C1430" s="12" t="s">
        <v>202</v>
      </c>
      <c r="D1430" s="12" t="s">
        <v>281</v>
      </c>
      <c r="E1430" s="32">
        <v>2</v>
      </c>
      <c r="F1430" s="32">
        <v>0</v>
      </c>
      <c r="G1430" s="32">
        <v>0</v>
      </c>
    </row>
    <row r="1431" spans="1:7" s="1" customFormat="1" ht="18" customHeight="1">
      <c r="A1431" s="12" t="s">
        <v>235</v>
      </c>
      <c r="B1431" s="12" t="s">
        <v>320</v>
      </c>
      <c r="C1431" s="12" t="s">
        <v>226</v>
      </c>
      <c r="D1431" s="12" t="s">
        <v>227</v>
      </c>
      <c r="E1431" s="32">
        <v>9</v>
      </c>
      <c r="F1431" s="32">
        <v>0</v>
      </c>
      <c r="G1431" s="32">
        <v>0</v>
      </c>
    </row>
    <row r="1432" spans="1:7" s="1" customFormat="1" ht="18" customHeight="1">
      <c r="A1432" s="12" t="s">
        <v>235</v>
      </c>
      <c r="B1432" s="12" t="s">
        <v>320</v>
      </c>
      <c r="C1432" s="12" t="s">
        <v>233</v>
      </c>
      <c r="D1432" s="12" t="s">
        <v>234</v>
      </c>
      <c r="E1432" s="32">
        <v>2191</v>
      </c>
      <c r="F1432" s="32">
        <v>0</v>
      </c>
      <c r="G1432" s="32">
        <v>0</v>
      </c>
    </row>
    <row r="1433" spans="1:7" s="1" customFormat="1" ht="18" customHeight="1">
      <c r="A1433" s="12" t="s">
        <v>235</v>
      </c>
      <c r="B1433" s="12" t="s">
        <v>320</v>
      </c>
      <c r="C1433" s="12" t="s">
        <v>235</v>
      </c>
      <c r="D1433" s="12" t="s">
        <v>336</v>
      </c>
      <c r="E1433" s="32">
        <v>1661</v>
      </c>
      <c r="F1433" s="32">
        <v>65</v>
      </c>
      <c r="G1433" s="32">
        <v>0</v>
      </c>
    </row>
    <row r="1434" spans="1:7" s="1" customFormat="1" ht="18" customHeight="1">
      <c r="A1434" s="12" t="s">
        <v>235</v>
      </c>
      <c r="B1434" s="12" t="s">
        <v>320</v>
      </c>
      <c r="C1434" s="12" t="s">
        <v>235</v>
      </c>
      <c r="D1434" s="12" t="s">
        <v>272</v>
      </c>
      <c r="E1434" s="32">
        <v>2357</v>
      </c>
      <c r="F1434" s="32">
        <v>1865</v>
      </c>
      <c r="G1434" s="32">
        <v>0</v>
      </c>
    </row>
    <row r="1435" spans="1:7" s="1" customFormat="1" ht="18" customHeight="1">
      <c r="A1435" s="12" t="s">
        <v>235</v>
      </c>
      <c r="B1435" s="12" t="s">
        <v>320</v>
      </c>
      <c r="C1435" s="12" t="s">
        <v>206</v>
      </c>
      <c r="D1435" s="12" t="s">
        <v>207</v>
      </c>
      <c r="E1435" s="32">
        <v>1973</v>
      </c>
      <c r="F1435" s="32">
        <v>0</v>
      </c>
      <c r="G1435" s="32">
        <v>0</v>
      </c>
    </row>
    <row r="1436" spans="1:7" s="1" customFormat="1" ht="18" customHeight="1">
      <c r="A1436" s="12" t="s">
        <v>235</v>
      </c>
      <c r="B1436" s="12" t="s">
        <v>320</v>
      </c>
      <c r="C1436" s="12" t="s">
        <v>206</v>
      </c>
      <c r="D1436" s="12" t="s">
        <v>241</v>
      </c>
      <c r="E1436" s="32">
        <v>126353</v>
      </c>
      <c r="F1436" s="32">
        <v>675477</v>
      </c>
      <c r="G1436" s="32">
        <v>0</v>
      </c>
    </row>
    <row r="1437" spans="1:7" s="1" customFormat="1" ht="18" customHeight="1">
      <c r="A1437" s="12" t="s">
        <v>235</v>
      </c>
      <c r="B1437" s="12" t="s">
        <v>320</v>
      </c>
      <c r="C1437" s="12" t="s">
        <v>206</v>
      </c>
      <c r="D1437" s="12" t="s">
        <v>208</v>
      </c>
      <c r="E1437" s="32">
        <v>10538</v>
      </c>
      <c r="F1437" s="32">
        <v>93</v>
      </c>
      <c r="G1437" s="32">
        <v>0</v>
      </c>
    </row>
    <row r="1438" spans="1:7" s="1" customFormat="1" ht="18" customHeight="1">
      <c r="A1438" s="12" t="s">
        <v>235</v>
      </c>
      <c r="B1438" s="12" t="s">
        <v>272</v>
      </c>
      <c r="C1438" s="12" t="s">
        <v>259</v>
      </c>
      <c r="D1438" s="12" t="s">
        <v>260</v>
      </c>
      <c r="E1438" s="32">
        <v>85</v>
      </c>
      <c r="F1438" s="32">
        <v>12155</v>
      </c>
      <c r="G1438" s="32">
        <v>0</v>
      </c>
    </row>
    <row r="1439" spans="1:7" s="1" customFormat="1" ht="18" customHeight="1">
      <c r="A1439" s="12" t="s">
        <v>235</v>
      </c>
      <c r="B1439" s="12" t="s">
        <v>272</v>
      </c>
      <c r="C1439" s="12" t="s">
        <v>202</v>
      </c>
      <c r="D1439" s="12" t="s">
        <v>203</v>
      </c>
      <c r="E1439" s="32">
        <v>1354</v>
      </c>
      <c r="F1439" s="32">
        <v>0</v>
      </c>
      <c r="G1439" s="32">
        <v>0</v>
      </c>
    </row>
    <row r="1440" spans="1:7" s="1" customFormat="1" ht="18" customHeight="1">
      <c r="A1440" s="12" t="s">
        <v>235</v>
      </c>
      <c r="B1440" s="12" t="s">
        <v>272</v>
      </c>
      <c r="C1440" s="12" t="s">
        <v>195</v>
      </c>
      <c r="D1440" s="12" t="s">
        <v>196</v>
      </c>
      <c r="E1440" s="32">
        <v>617</v>
      </c>
      <c r="F1440" s="32">
        <v>51118</v>
      </c>
      <c r="G1440" s="32">
        <v>0</v>
      </c>
    </row>
    <row r="1441" spans="1:7" s="1" customFormat="1" ht="18" customHeight="1">
      <c r="A1441" s="12" t="s">
        <v>235</v>
      </c>
      <c r="B1441" s="12" t="s">
        <v>272</v>
      </c>
      <c r="C1441" s="12" t="s">
        <v>226</v>
      </c>
      <c r="D1441" s="12" t="s">
        <v>304</v>
      </c>
      <c r="E1441" s="32">
        <v>106</v>
      </c>
      <c r="F1441" s="32">
        <v>0</v>
      </c>
      <c r="G1441" s="32">
        <v>0</v>
      </c>
    </row>
    <row r="1442" spans="1:7" s="1" customFormat="1" ht="18" customHeight="1">
      <c r="A1442" s="12" t="s">
        <v>235</v>
      </c>
      <c r="B1442" s="12" t="s">
        <v>272</v>
      </c>
      <c r="C1442" s="12" t="s">
        <v>204</v>
      </c>
      <c r="D1442" s="12" t="s">
        <v>205</v>
      </c>
      <c r="E1442" s="32">
        <v>26076</v>
      </c>
      <c r="F1442" s="32">
        <v>100462</v>
      </c>
      <c r="G1442" s="32">
        <v>0</v>
      </c>
    </row>
    <row r="1443" spans="1:7" s="1" customFormat="1" ht="18" customHeight="1">
      <c r="A1443" s="12" t="s">
        <v>235</v>
      </c>
      <c r="B1443" s="12" t="s">
        <v>272</v>
      </c>
      <c r="C1443" s="12" t="s">
        <v>233</v>
      </c>
      <c r="D1443" s="12" t="s">
        <v>234</v>
      </c>
      <c r="E1443" s="32">
        <v>35139</v>
      </c>
      <c r="F1443" s="32">
        <v>0</v>
      </c>
      <c r="G1443" s="32">
        <v>0</v>
      </c>
    </row>
    <row r="1444" spans="1:7" s="1" customFormat="1" ht="18" customHeight="1">
      <c r="A1444" s="12" t="s">
        <v>235</v>
      </c>
      <c r="B1444" s="12" t="s">
        <v>272</v>
      </c>
      <c r="C1444" s="12" t="s">
        <v>235</v>
      </c>
      <c r="D1444" s="12" t="s">
        <v>336</v>
      </c>
      <c r="E1444" s="32">
        <v>72</v>
      </c>
      <c r="F1444" s="32">
        <v>0</v>
      </c>
      <c r="G1444" s="32">
        <v>0</v>
      </c>
    </row>
    <row r="1445" spans="1:7" s="1" customFormat="1" ht="18" customHeight="1">
      <c r="A1445" s="12" t="s">
        <v>235</v>
      </c>
      <c r="B1445" s="12" t="s">
        <v>272</v>
      </c>
      <c r="C1445" s="12" t="s">
        <v>235</v>
      </c>
      <c r="D1445" s="12" t="s">
        <v>236</v>
      </c>
      <c r="E1445" s="32">
        <v>4</v>
      </c>
      <c r="F1445" s="32">
        <v>0</v>
      </c>
      <c r="G1445" s="32">
        <v>0</v>
      </c>
    </row>
    <row r="1446" spans="1:7" s="1" customFormat="1" ht="18" customHeight="1">
      <c r="A1446" s="12" t="s">
        <v>235</v>
      </c>
      <c r="B1446" s="12" t="s">
        <v>272</v>
      </c>
      <c r="C1446" s="12" t="s">
        <v>235</v>
      </c>
      <c r="D1446" s="12" t="s">
        <v>320</v>
      </c>
      <c r="E1446" s="32">
        <v>573</v>
      </c>
      <c r="F1446" s="32">
        <v>533</v>
      </c>
      <c r="G1446" s="32">
        <v>0</v>
      </c>
    </row>
    <row r="1447" spans="1:7" s="1" customFormat="1" ht="18" customHeight="1">
      <c r="A1447" s="12" t="s">
        <v>235</v>
      </c>
      <c r="B1447" s="12" t="s">
        <v>272</v>
      </c>
      <c r="C1447" s="12" t="s">
        <v>206</v>
      </c>
      <c r="D1447" s="12" t="s">
        <v>207</v>
      </c>
      <c r="E1447" s="32">
        <v>72071</v>
      </c>
      <c r="F1447" s="32">
        <v>0</v>
      </c>
      <c r="G1447" s="32">
        <v>0</v>
      </c>
    </row>
    <row r="1448" spans="1:7" s="1" customFormat="1" ht="18" customHeight="1">
      <c r="A1448" s="12" t="s">
        <v>235</v>
      </c>
      <c r="B1448" s="12" t="s">
        <v>272</v>
      </c>
      <c r="C1448" s="12" t="s">
        <v>206</v>
      </c>
      <c r="D1448" s="12" t="s">
        <v>239</v>
      </c>
      <c r="E1448" s="32">
        <v>1327</v>
      </c>
      <c r="F1448" s="32">
        <v>0</v>
      </c>
      <c r="G1448" s="32">
        <v>0</v>
      </c>
    </row>
    <row r="1449" spans="1:7" s="1" customFormat="1" ht="18" customHeight="1">
      <c r="A1449" s="12" t="s">
        <v>235</v>
      </c>
      <c r="B1449" s="12" t="s">
        <v>272</v>
      </c>
      <c r="C1449" s="12" t="s">
        <v>206</v>
      </c>
      <c r="D1449" s="12" t="s">
        <v>293</v>
      </c>
      <c r="E1449" s="32">
        <v>5</v>
      </c>
      <c r="F1449" s="32">
        <v>0</v>
      </c>
      <c r="G1449" s="32">
        <v>0</v>
      </c>
    </row>
    <row r="1450" spans="1:7" s="1" customFormat="1" ht="18" customHeight="1">
      <c r="A1450" s="12" t="s">
        <v>235</v>
      </c>
      <c r="B1450" s="12" t="s">
        <v>272</v>
      </c>
      <c r="C1450" s="12" t="s">
        <v>206</v>
      </c>
      <c r="D1450" s="12" t="s">
        <v>241</v>
      </c>
      <c r="E1450" s="32">
        <v>231282</v>
      </c>
      <c r="F1450" s="32">
        <v>588531</v>
      </c>
      <c r="G1450" s="32">
        <v>5</v>
      </c>
    </row>
    <row r="1451" spans="1:7" s="1" customFormat="1" ht="18" customHeight="1">
      <c r="A1451" s="12" t="s">
        <v>235</v>
      </c>
      <c r="B1451" s="12" t="s">
        <v>272</v>
      </c>
      <c r="C1451" s="12" t="s">
        <v>206</v>
      </c>
      <c r="D1451" s="12" t="s">
        <v>208</v>
      </c>
      <c r="E1451" s="32">
        <v>40948</v>
      </c>
      <c r="F1451" s="32">
        <v>80856</v>
      </c>
      <c r="G1451" s="32">
        <v>0</v>
      </c>
    </row>
    <row r="1452" spans="1:7" s="1" customFormat="1" ht="18" customHeight="1">
      <c r="A1452" s="12" t="s">
        <v>237</v>
      </c>
      <c r="B1452" s="12" t="s">
        <v>238</v>
      </c>
      <c r="C1452" s="12" t="s">
        <v>209</v>
      </c>
      <c r="D1452" s="12" t="s">
        <v>210</v>
      </c>
      <c r="E1452" s="32">
        <v>15122</v>
      </c>
      <c r="F1452" s="32">
        <v>121052</v>
      </c>
      <c r="G1452" s="32">
        <v>0</v>
      </c>
    </row>
    <row r="1453" spans="1:7" s="1" customFormat="1" ht="18" customHeight="1">
      <c r="A1453" s="12" t="s">
        <v>237</v>
      </c>
      <c r="B1453" s="12" t="s">
        <v>238</v>
      </c>
      <c r="C1453" s="12" t="s">
        <v>185</v>
      </c>
      <c r="D1453" s="12" t="s">
        <v>186</v>
      </c>
      <c r="E1453" s="32">
        <v>106</v>
      </c>
      <c r="F1453" s="32">
        <v>3242</v>
      </c>
      <c r="G1453" s="32">
        <v>0</v>
      </c>
    </row>
    <row r="1454" spans="1:7" s="1" customFormat="1" ht="18" customHeight="1">
      <c r="A1454" s="12" t="s">
        <v>237</v>
      </c>
      <c r="B1454" s="12" t="s">
        <v>238</v>
      </c>
      <c r="C1454" s="12" t="s">
        <v>211</v>
      </c>
      <c r="D1454" s="12" t="s">
        <v>213</v>
      </c>
      <c r="E1454" s="32">
        <v>356</v>
      </c>
      <c r="F1454" s="32">
        <v>0</v>
      </c>
      <c r="G1454" s="32">
        <v>0</v>
      </c>
    </row>
    <row r="1455" spans="1:7" s="1" customFormat="1" ht="18" customHeight="1">
      <c r="A1455" s="12" t="s">
        <v>237</v>
      </c>
      <c r="B1455" s="12" t="s">
        <v>238</v>
      </c>
      <c r="C1455" s="12" t="s">
        <v>211</v>
      </c>
      <c r="D1455" s="12" t="s">
        <v>214</v>
      </c>
      <c r="E1455" s="32">
        <v>166905</v>
      </c>
      <c r="F1455" s="32">
        <v>263286</v>
      </c>
      <c r="G1455" s="32">
        <v>22653</v>
      </c>
    </row>
    <row r="1456" spans="1:7" s="1" customFormat="1" ht="18" customHeight="1">
      <c r="A1456" s="12" t="s">
        <v>237</v>
      </c>
      <c r="B1456" s="12" t="s">
        <v>238</v>
      </c>
      <c r="C1456" s="12" t="s">
        <v>187</v>
      </c>
      <c r="D1456" s="12" t="s">
        <v>188</v>
      </c>
      <c r="E1456" s="32">
        <v>4234</v>
      </c>
      <c r="F1456" s="32">
        <v>2585</v>
      </c>
      <c r="G1456" s="32">
        <v>0</v>
      </c>
    </row>
    <row r="1457" spans="1:7" s="1" customFormat="1" ht="18" customHeight="1">
      <c r="A1457" s="12" t="s">
        <v>237</v>
      </c>
      <c r="B1457" s="12" t="s">
        <v>238</v>
      </c>
      <c r="C1457" s="12" t="s">
        <v>189</v>
      </c>
      <c r="D1457" s="12" t="s">
        <v>190</v>
      </c>
      <c r="E1457" s="32">
        <v>41971</v>
      </c>
      <c r="F1457" s="32">
        <v>141556</v>
      </c>
      <c r="G1457" s="32">
        <v>0</v>
      </c>
    </row>
    <row r="1458" spans="1:7" s="1" customFormat="1" ht="18" customHeight="1">
      <c r="A1458" s="12" t="s">
        <v>237</v>
      </c>
      <c r="B1458" s="12" t="s">
        <v>238</v>
      </c>
      <c r="C1458" s="12" t="s">
        <v>216</v>
      </c>
      <c r="D1458" s="12" t="s">
        <v>217</v>
      </c>
      <c r="E1458" s="32">
        <v>241</v>
      </c>
      <c r="F1458" s="32">
        <v>0</v>
      </c>
      <c r="G1458" s="32">
        <v>0</v>
      </c>
    </row>
    <row r="1459" spans="1:7" s="1" customFormat="1" ht="18" customHeight="1">
      <c r="A1459" s="12" t="s">
        <v>237</v>
      </c>
      <c r="B1459" s="12" t="s">
        <v>238</v>
      </c>
      <c r="C1459" s="12" t="s">
        <v>218</v>
      </c>
      <c r="D1459" s="12" t="s">
        <v>219</v>
      </c>
      <c r="E1459" s="32">
        <v>794</v>
      </c>
      <c r="F1459" s="32">
        <v>1621</v>
      </c>
      <c r="G1459" s="32">
        <v>0</v>
      </c>
    </row>
    <row r="1460" spans="1:7" s="1" customFormat="1" ht="18" customHeight="1">
      <c r="A1460" s="12" t="s">
        <v>237</v>
      </c>
      <c r="B1460" s="12" t="s">
        <v>238</v>
      </c>
      <c r="C1460" s="12" t="s">
        <v>202</v>
      </c>
      <c r="D1460" s="12" t="s">
        <v>203</v>
      </c>
      <c r="E1460" s="32">
        <v>8</v>
      </c>
      <c r="F1460" s="32">
        <v>0</v>
      </c>
      <c r="G1460" s="32">
        <v>0</v>
      </c>
    </row>
    <row r="1461" spans="1:7" s="1" customFormat="1" ht="18" customHeight="1">
      <c r="A1461" s="12" t="s">
        <v>237</v>
      </c>
      <c r="B1461" s="12" t="s">
        <v>238</v>
      </c>
      <c r="C1461" s="12" t="s">
        <v>202</v>
      </c>
      <c r="D1461" s="12" t="s">
        <v>220</v>
      </c>
      <c r="E1461" s="32">
        <v>94</v>
      </c>
      <c r="F1461" s="32">
        <v>0</v>
      </c>
      <c r="G1461" s="32">
        <v>0</v>
      </c>
    </row>
    <row r="1462" spans="1:7" s="1" customFormat="1" ht="18" customHeight="1">
      <c r="A1462" s="12" t="s">
        <v>237</v>
      </c>
      <c r="B1462" s="12" t="s">
        <v>238</v>
      </c>
      <c r="C1462" s="12" t="s">
        <v>195</v>
      </c>
      <c r="D1462" s="12" t="s">
        <v>196</v>
      </c>
      <c r="E1462" s="32">
        <v>266</v>
      </c>
      <c r="F1462" s="32">
        <v>1073</v>
      </c>
      <c r="G1462" s="32">
        <v>0</v>
      </c>
    </row>
    <row r="1463" spans="1:7" s="1" customFormat="1" ht="18" customHeight="1">
      <c r="A1463" s="12" t="s">
        <v>237</v>
      </c>
      <c r="B1463" s="12" t="s">
        <v>238</v>
      </c>
      <c r="C1463" s="12" t="s">
        <v>195</v>
      </c>
      <c r="D1463" s="12" t="s">
        <v>221</v>
      </c>
      <c r="E1463" s="32">
        <v>79</v>
      </c>
      <c r="F1463" s="32">
        <v>210</v>
      </c>
      <c r="G1463" s="32">
        <v>0</v>
      </c>
    </row>
    <row r="1464" spans="1:7" s="1" customFormat="1" ht="18" customHeight="1">
      <c r="A1464" s="12" t="s">
        <v>237</v>
      </c>
      <c r="B1464" s="12" t="s">
        <v>238</v>
      </c>
      <c r="C1464" s="12" t="s">
        <v>222</v>
      </c>
      <c r="D1464" s="12" t="s">
        <v>224</v>
      </c>
      <c r="E1464" s="32">
        <v>30</v>
      </c>
      <c r="F1464" s="32">
        <v>281</v>
      </c>
      <c r="G1464" s="32">
        <v>0</v>
      </c>
    </row>
    <row r="1465" spans="1:7" s="1" customFormat="1" ht="18" customHeight="1">
      <c r="A1465" s="12" t="s">
        <v>237</v>
      </c>
      <c r="B1465" s="12" t="s">
        <v>238</v>
      </c>
      <c r="C1465" s="12" t="s">
        <v>222</v>
      </c>
      <c r="D1465" s="12" t="s">
        <v>225</v>
      </c>
      <c r="E1465" s="32">
        <v>39917</v>
      </c>
      <c r="F1465" s="32">
        <v>13561</v>
      </c>
      <c r="G1465" s="32">
        <v>0</v>
      </c>
    </row>
    <row r="1466" spans="1:7" s="1" customFormat="1" ht="18" customHeight="1">
      <c r="A1466" s="12" t="s">
        <v>237</v>
      </c>
      <c r="B1466" s="12" t="s">
        <v>238</v>
      </c>
      <c r="C1466" s="12" t="s">
        <v>226</v>
      </c>
      <c r="D1466" s="12" t="s">
        <v>227</v>
      </c>
      <c r="E1466" s="32">
        <v>14</v>
      </c>
      <c r="F1466" s="32">
        <v>0</v>
      </c>
      <c r="G1466" s="32">
        <v>0</v>
      </c>
    </row>
    <row r="1467" spans="1:7" s="1" customFormat="1" ht="18" customHeight="1">
      <c r="A1467" s="12" t="s">
        <v>237</v>
      </c>
      <c r="B1467" s="12" t="s">
        <v>238</v>
      </c>
      <c r="C1467" s="12" t="s">
        <v>204</v>
      </c>
      <c r="D1467" s="12" t="s">
        <v>205</v>
      </c>
      <c r="E1467" s="32">
        <v>53755</v>
      </c>
      <c r="F1467" s="32">
        <v>30426</v>
      </c>
      <c r="G1467" s="32">
        <v>0</v>
      </c>
    </row>
    <row r="1468" spans="1:7" s="1" customFormat="1" ht="18" customHeight="1">
      <c r="A1468" s="12" t="s">
        <v>237</v>
      </c>
      <c r="B1468" s="12" t="s">
        <v>238</v>
      </c>
      <c r="C1468" s="12" t="s">
        <v>204</v>
      </c>
      <c r="D1468" s="12" t="s">
        <v>230</v>
      </c>
      <c r="E1468" s="32">
        <v>27824</v>
      </c>
      <c r="F1468" s="32">
        <v>63275</v>
      </c>
      <c r="G1468" s="32">
        <v>0</v>
      </c>
    </row>
    <row r="1469" spans="1:7" s="1" customFormat="1" ht="18" customHeight="1">
      <c r="A1469" s="12" t="s">
        <v>237</v>
      </c>
      <c r="B1469" s="12" t="s">
        <v>238</v>
      </c>
      <c r="C1469" s="12" t="s">
        <v>231</v>
      </c>
      <c r="D1469" s="12" t="s">
        <v>232</v>
      </c>
      <c r="E1469" s="32">
        <v>4581</v>
      </c>
      <c r="F1469" s="32">
        <v>237</v>
      </c>
      <c r="G1469" s="32">
        <v>0</v>
      </c>
    </row>
    <row r="1470" spans="1:7" s="1" customFormat="1" ht="18" customHeight="1">
      <c r="A1470" s="12" t="s">
        <v>237</v>
      </c>
      <c r="B1470" s="12" t="s">
        <v>238</v>
      </c>
      <c r="C1470" s="12" t="s">
        <v>233</v>
      </c>
      <c r="D1470" s="12" t="s">
        <v>234</v>
      </c>
      <c r="E1470" s="32">
        <v>3</v>
      </c>
      <c r="F1470" s="32">
        <v>0</v>
      </c>
      <c r="G1470" s="32">
        <v>0</v>
      </c>
    </row>
    <row r="1471" spans="1:7" s="1" customFormat="1" ht="18" customHeight="1">
      <c r="A1471" s="12" t="s">
        <v>237</v>
      </c>
      <c r="B1471" s="12" t="s">
        <v>238</v>
      </c>
      <c r="C1471" s="12" t="s">
        <v>206</v>
      </c>
      <c r="D1471" s="12" t="s">
        <v>207</v>
      </c>
      <c r="E1471" s="32">
        <v>7215</v>
      </c>
      <c r="F1471" s="32">
        <v>0</v>
      </c>
      <c r="G1471" s="32">
        <v>0</v>
      </c>
    </row>
    <row r="1472" spans="1:7" s="1" customFormat="1" ht="18" customHeight="1">
      <c r="A1472" s="12" t="s">
        <v>237</v>
      </c>
      <c r="B1472" s="12" t="s">
        <v>238</v>
      </c>
      <c r="C1472" s="12" t="s">
        <v>206</v>
      </c>
      <c r="D1472" s="12" t="s">
        <v>208</v>
      </c>
      <c r="E1472" s="32">
        <v>108956</v>
      </c>
      <c r="F1472" s="32">
        <v>248502</v>
      </c>
      <c r="G1472" s="32">
        <v>0</v>
      </c>
    </row>
    <row r="1473" spans="1:7" s="1" customFormat="1" ht="18" customHeight="1">
      <c r="A1473" s="12" t="s">
        <v>206</v>
      </c>
      <c r="B1473" s="12" t="s">
        <v>343</v>
      </c>
      <c r="C1473" s="12" t="s">
        <v>202</v>
      </c>
      <c r="D1473" s="12" t="s">
        <v>297</v>
      </c>
      <c r="E1473" s="32">
        <v>1</v>
      </c>
      <c r="F1473" s="32">
        <v>0</v>
      </c>
      <c r="G1473" s="32">
        <v>0</v>
      </c>
    </row>
    <row r="1474" spans="1:7" s="1" customFormat="1" ht="18" customHeight="1">
      <c r="A1474" s="12" t="s">
        <v>206</v>
      </c>
      <c r="B1474" s="12" t="s">
        <v>343</v>
      </c>
      <c r="C1474" s="12" t="s">
        <v>226</v>
      </c>
      <c r="D1474" s="12" t="s">
        <v>304</v>
      </c>
      <c r="E1474" s="32">
        <v>15</v>
      </c>
      <c r="F1474" s="32">
        <v>0</v>
      </c>
      <c r="G1474" s="32">
        <v>0</v>
      </c>
    </row>
    <row r="1475" spans="1:7" s="1" customFormat="1" ht="18" customHeight="1">
      <c r="A1475" s="12" t="s">
        <v>206</v>
      </c>
      <c r="B1475" s="12" t="s">
        <v>343</v>
      </c>
      <c r="C1475" s="12" t="s">
        <v>206</v>
      </c>
      <c r="D1475" s="12" t="s">
        <v>284</v>
      </c>
      <c r="E1475" s="32">
        <v>2126</v>
      </c>
      <c r="F1475" s="32">
        <v>6</v>
      </c>
      <c r="G1475" s="32">
        <v>0</v>
      </c>
    </row>
    <row r="1476" spans="1:7" s="1" customFormat="1" ht="18" customHeight="1">
      <c r="A1476" s="12" t="s">
        <v>206</v>
      </c>
      <c r="B1476" s="12" t="s">
        <v>343</v>
      </c>
      <c r="C1476" s="12" t="s">
        <v>206</v>
      </c>
      <c r="D1476" s="12" t="s">
        <v>344</v>
      </c>
      <c r="E1476" s="32">
        <v>2</v>
      </c>
      <c r="F1476" s="32">
        <v>1</v>
      </c>
      <c r="G1476" s="32">
        <v>0</v>
      </c>
    </row>
    <row r="1477" spans="1:7" s="1" customFormat="1" ht="18" customHeight="1">
      <c r="A1477" s="12" t="s">
        <v>206</v>
      </c>
      <c r="B1477" s="12" t="s">
        <v>343</v>
      </c>
      <c r="C1477" s="12" t="s">
        <v>206</v>
      </c>
      <c r="D1477" s="12" t="s">
        <v>285</v>
      </c>
      <c r="E1477" s="32">
        <v>77</v>
      </c>
      <c r="F1477" s="32">
        <v>2</v>
      </c>
      <c r="G1477" s="32">
        <v>0</v>
      </c>
    </row>
    <row r="1478" spans="1:7" s="1" customFormat="1" ht="18" customHeight="1">
      <c r="A1478" s="12" t="s">
        <v>206</v>
      </c>
      <c r="B1478" s="12" t="s">
        <v>343</v>
      </c>
      <c r="C1478" s="12" t="s">
        <v>206</v>
      </c>
      <c r="D1478" s="12" t="s">
        <v>240</v>
      </c>
      <c r="E1478" s="32">
        <v>2117</v>
      </c>
      <c r="F1478" s="32">
        <v>0</v>
      </c>
      <c r="G1478" s="32">
        <v>0</v>
      </c>
    </row>
    <row r="1479" spans="1:7" s="1" customFormat="1" ht="18" customHeight="1">
      <c r="A1479" s="12" t="s">
        <v>206</v>
      </c>
      <c r="B1479" s="12" t="s">
        <v>343</v>
      </c>
      <c r="C1479" s="12" t="s">
        <v>206</v>
      </c>
      <c r="D1479" s="12" t="s">
        <v>241</v>
      </c>
      <c r="E1479" s="32">
        <v>16703</v>
      </c>
      <c r="F1479" s="32">
        <v>482</v>
      </c>
      <c r="G1479" s="32">
        <v>0</v>
      </c>
    </row>
    <row r="1480" spans="1:7" s="1" customFormat="1" ht="18" customHeight="1">
      <c r="A1480" s="12" t="s">
        <v>206</v>
      </c>
      <c r="B1480" s="12" t="s">
        <v>343</v>
      </c>
      <c r="C1480" s="12" t="s">
        <v>206</v>
      </c>
      <c r="D1480" s="12" t="s">
        <v>208</v>
      </c>
      <c r="E1480" s="32">
        <v>15457</v>
      </c>
      <c r="F1480" s="32">
        <v>8</v>
      </c>
      <c r="G1480" s="32">
        <v>0</v>
      </c>
    </row>
    <row r="1481" spans="1:7" s="1" customFormat="1" ht="18" customHeight="1">
      <c r="A1481" s="12" t="s">
        <v>206</v>
      </c>
      <c r="B1481" s="12" t="s">
        <v>359</v>
      </c>
      <c r="C1481" s="12" t="s">
        <v>206</v>
      </c>
      <c r="D1481" s="12" t="s">
        <v>239</v>
      </c>
      <c r="E1481" s="32">
        <v>30</v>
      </c>
      <c r="F1481" s="32">
        <v>0</v>
      </c>
      <c r="G1481" s="32">
        <v>0</v>
      </c>
    </row>
    <row r="1482" spans="1:7" s="1" customFormat="1" ht="18" customHeight="1">
      <c r="A1482" s="12" t="s">
        <v>206</v>
      </c>
      <c r="B1482" s="12" t="s">
        <v>359</v>
      </c>
      <c r="C1482" s="12" t="s">
        <v>206</v>
      </c>
      <c r="D1482" s="12" t="s">
        <v>208</v>
      </c>
      <c r="E1482" s="32">
        <v>22</v>
      </c>
      <c r="F1482" s="32">
        <v>0</v>
      </c>
      <c r="G1482" s="32">
        <v>0</v>
      </c>
    </row>
    <row r="1483" spans="1:7" s="1" customFormat="1" ht="18" customHeight="1">
      <c r="A1483" s="12" t="s">
        <v>206</v>
      </c>
      <c r="B1483" s="12" t="s">
        <v>284</v>
      </c>
      <c r="C1483" s="12" t="s">
        <v>211</v>
      </c>
      <c r="D1483" s="12" t="s">
        <v>213</v>
      </c>
      <c r="E1483" s="32">
        <v>1105</v>
      </c>
      <c r="F1483" s="32">
        <v>0</v>
      </c>
      <c r="G1483" s="32">
        <v>0</v>
      </c>
    </row>
    <row r="1484" spans="1:7" s="1" customFormat="1" ht="18" customHeight="1">
      <c r="A1484" s="12" t="s">
        <v>206</v>
      </c>
      <c r="B1484" s="12" t="s">
        <v>284</v>
      </c>
      <c r="C1484" s="12" t="s">
        <v>226</v>
      </c>
      <c r="D1484" s="12" t="s">
        <v>304</v>
      </c>
      <c r="E1484" s="32">
        <v>11</v>
      </c>
      <c r="F1484" s="32">
        <v>0</v>
      </c>
      <c r="G1484" s="32">
        <v>0</v>
      </c>
    </row>
    <row r="1485" spans="1:7" s="1" customFormat="1" ht="18" customHeight="1">
      <c r="A1485" s="12" t="s">
        <v>206</v>
      </c>
      <c r="B1485" s="12" t="s">
        <v>284</v>
      </c>
      <c r="C1485" s="12" t="s">
        <v>206</v>
      </c>
      <c r="D1485" s="12" t="s">
        <v>343</v>
      </c>
      <c r="E1485" s="32">
        <v>1504</v>
      </c>
      <c r="F1485" s="32">
        <v>237</v>
      </c>
      <c r="G1485" s="32">
        <v>0</v>
      </c>
    </row>
    <row r="1486" spans="1:7" s="1" customFormat="1" ht="18" customHeight="1">
      <c r="A1486" s="12" t="s">
        <v>206</v>
      </c>
      <c r="B1486" s="12" t="s">
        <v>284</v>
      </c>
      <c r="C1486" s="12" t="s">
        <v>206</v>
      </c>
      <c r="D1486" s="12" t="s">
        <v>207</v>
      </c>
      <c r="E1486" s="32">
        <v>31</v>
      </c>
      <c r="F1486" s="32">
        <v>0</v>
      </c>
      <c r="G1486" s="32">
        <v>0</v>
      </c>
    </row>
    <row r="1487" spans="1:7" s="1" customFormat="1" ht="18" customHeight="1">
      <c r="A1487" s="12" t="s">
        <v>206</v>
      </c>
      <c r="B1487" s="12" t="s">
        <v>284</v>
      </c>
      <c r="C1487" s="12" t="s">
        <v>206</v>
      </c>
      <c r="D1487" s="12" t="s">
        <v>344</v>
      </c>
      <c r="E1487" s="32">
        <v>597</v>
      </c>
      <c r="F1487" s="32">
        <v>0</v>
      </c>
      <c r="G1487" s="32">
        <v>0</v>
      </c>
    </row>
    <row r="1488" spans="1:7" s="1" customFormat="1" ht="18" customHeight="1">
      <c r="A1488" s="12" t="s">
        <v>206</v>
      </c>
      <c r="B1488" s="12" t="s">
        <v>284</v>
      </c>
      <c r="C1488" s="12" t="s">
        <v>206</v>
      </c>
      <c r="D1488" s="12" t="s">
        <v>285</v>
      </c>
      <c r="E1488" s="32">
        <v>286</v>
      </c>
      <c r="F1488" s="32">
        <v>0</v>
      </c>
      <c r="G1488" s="32">
        <v>0</v>
      </c>
    </row>
    <row r="1489" spans="1:7" s="1" customFormat="1" ht="18" customHeight="1">
      <c r="A1489" s="12" t="s">
        <v>206</v>
      </c>
      <c r="B1489" s="12" t="s">
        <v>284</v>
      </c>
      <c r="C1489" s="12" t="s">
        <v>206</v>
      </c>
      <c r="D1489" s="12" t="s">
        <v>239</v>
      </c>
      <c r="E1489" s="32">
        <v>42</v>
      </c>
      <c r="F1489" s="32">
        <v>0</v>
      </c>
      <c r="G1489" s="32">
        <v>0</v>
      </c>
    </row>
    <row r="1490" spans="1:7" s="1" customFormat="1" ht="18" customHeight="1">
      <c r="A1490" s="12" t="s">
        <v>206</v>
      </c>
      <c r="B1490" s="12" t="s">
        <v>284</v>
      </c>
      <c r="C1490" s="12" t="s">
        <v>206</v>
      </c>
      <c r="D1490" s="12" t="s">
        <v>241</v>
      </c>
      <c r="E1490" s="32">
        <v>36700</v>
      </c>
      <c r="F1490" s="32">
        <v>13372</v>
      </c>
      <c r="G1490" s="32">
        <v>0</v>
      </c>
    </row>
    <row r="1491" spans="1:7" s="1" customFormat="1" ht="18" customHeight="1">
      <c r="A1491" s="12" t="s">
        <v>206</v>
      </c>
      <c r="B1491" s="12" t="s">
        <v>284</v>
      </c>
      <c r="C1491" s="12" t="s">
        <v>206</v>
      </c>
      <c r="D1491" s="12" t="s">
        <v>208</v>
      </c>
      <c r="E1491" s="32">
        <v>11204</v>
      </c>
      <c r="F1491" s="32">
        <v>502</v>
      </c>
      <c r="G1491" s="32">
        <v>0</v>
      </c>
    </row>
    <row r="1492" spans="1:7" s="1" customFormat="1" ht="18" customHeight="1">
      <c r="A1492" s="12" t="s">
        <v>206</v>
      </c>
      <c r="B1492" s="12" t="s">
        <v>207</v>
      </c>
      <c r="C1492" s="12" t="s">
        <v>209</v>
      </c>
      <c r="D1492" s="12" t="s">
        <v>210</v>
      </c>
      <c r="E1492" s="32">
        <v>49724</v>
      </c>
      <c r="F1492" s="32">
        <v>0</v>
      </c>
      <c r="G1492" s="32">
        <v>0</v>
      </c>
    </row>
    <row r="1493" spans="1:7" s="1" customFormat="1" ht="18" customHeight="1">
      <c r="A1493" s="12" t="s">
        <v>206</v>
      </c>
      <c r="B1493" s="12" t="s">
        <v>207</v>
      </c>
      <c r="C1493" s="12" t="s">
        <v>185</v>
      </c>
      <c r="D1493" s="12" t="s">
        <v>186</v>
      </c>
      <c r="E1493" s="32">
        <v>21286</v>
      </c>
      <c r="F1493" s="32">
        <v>281762</v>
      </c>
      <c r="G1493" s="32">
        <v>6019</v>
      </c>
    </row>
    <row r="1494" spans="1:7" s="1" customFormat="1" ht="18" customHeight="1">
      <c r="A1494" s="12" t="s">
        <v>206</v>
      </c>
      <c r="B1494" s="12" t="s">
        <v>207</v>
      </c>
      <c r="C1494" s="12" t="s">
        <v>211</v>
      </c>
      <c r="D1494" s="12" t="s">
        <v>213</v>
      </c>
      <c r="E1494" s="32">
        <v>19523</v>
      </c>
      <c r="F1494" s="32">
        <v>0</v>
      </c>
      <c r="G1494" s="32">
        <v>0</v>
      </c>
    </row>
    <row r="1495" spans="1:7" s="1" customFormat="1" ht="18" customHeight="1">
      <c r="A1495" s="12" t="s">
        <v>206</v>
      </c>
      <c r="B1495" s="12" t="s">
        <v>207</v>
      </c>
      <c r="C1495" s="12" t="s">
        <v>211</v>
      </c>
      <c r="D1495" s="12" t="s">
        <v>214</v>
      </c>
      <c r="E1495" s="32">
        <v>202224</v>
      </c>
      <c r="F1495" s="32">
        <v>362431</v>
      </c>
      <c r="G1495" s="32">
        <v>2062</v>
      </c>
    </row>
    <row r="1496" spans="1:7" s="1" customFormat="1" ht="18" customHeight="1">
      <c r="A1496" s="12" t="s">
        <v>206</v>
      </c>
      <c r="B1496" s="12" t="s">
        <v>207</v>
      </c>
      <c r="C1496" s="12" t="s">
        <v>187</v>
      </c>
      <c r="D1496" s="12" t="s">
        <v>188</v>
      </c>
      <c r="E1496" s="32">
        <v>68261</v>
      </c>
      <c r="F1496" s="32">
        <v>127248</v>
      </c>
      <c r="G1496" s="32">
        <v>0</v>
      </c>
    </row>
    <row r="1497" spans="1:7" s="1" customFormat="1" ht="18" customHeight="1">
      <c r="A1497" s="12" t="s">
        <v>206</v>
      </c>
      <c r="B1497" s="12" t="s">
        <v>207</v>
      </c>
      <c r="C1497" s="12" t="s">
        <v>189</v>
      </c>
      <c r="D1497" s="12" t="s">
        <v>190</v>
      </c>
      <c r="E1497" s="32">
        <v>171119</v>
      </c>
      <c r="F1497" s="32">
        <v>928182</v>
      </c>
      <c r="G1497" s="32">
        <v>0</v>
      </c>
    </row>
    <row r="1498" spans="1:7" s="1" customFormat="1" ht="18" customHeight="1">
      <c r="A1498" s="12" t="s">
        <v>206</v>
      </c>
      <c r="B1498" s="12" t="s">
        <v>207</v>
      </c>
      <c r="C1498" s="12" t="s">
        <v>216</v>
      </c>
      <c r="D1498" s="12" t="s">
        <v>217</v>
      </c>
      <c r="E1498" s="32">
        <v>62293</v>
      </c>
      <c r="F1498" s="32">
        <v>47614</v>
      </c>
      <c r="G1498" s="32">
        <v>703</v>
      </c>
    </row>
    <row r="1499" spans="1:7" s="1" customFormat="1" ht="18" customHeight="1">
      <c r="A1499" s="12" t="s">
        <v>206</v>
      </c>
      <c r="B1499" s="12" t="s">
        <v>207</v>
      </c>
      <c r="C1499" s="12" t="s">
        <v>200</v>
      </c>
      <c r="D1499" s="12" t="s">
        <v>294</v>
      </c>
      <c r="E1499" s="32">
        <v>44</v>
      </c>
      <c r="F1499" s="32">
        <v>0</v>
      </c>
      <c r="G1499" s="32">
        <v>0</v>
      </c>
    </row>
    <row r="1500" spans="1:7" s="1" customFormat="1" ht="18" customHeight="1">
      <c r="A1500" s="12" t="s">
        <v>206</v>
      </c>
      <c r="B1500" s="12" t="s">
        <v>207</v>
      </c>
      <c r="C1500" s="12" t="s">
        <v>200</v>
      </c>
      <c r="D1500" s="12" t="s">
        <v>201</v>
      </c>
      <c r="E1500" s="32">
        <v>49490</v>
      </c>
      <c r="F1500" s="32">
        <v>0</v>
      </c>
      <c r="G1500" s="32">
        <v>0</v>
      </c>
    </row>
    <row r="1501" spans="1:7" s="1" customFormat="1" ht="18" customHeight="1">
      <c r="A1501" s="12" t="s">
        <v>206</v>
      </c>
      <c r="B1501" s="12" t="s">
        <v>207</v>
      </c>
      <c r="C1501" s="12" t="s">
        <v>218</v>
      </c>
      <c r="D1501" s="12" t="s">
        <v>219</v>
      </c>
      <c r="E1501" s="32">
        <v>236</v>
      </c>
      <c r="F1501" s="32">
        <v>25161</v>
      </c>
      <c r="G1501" s="32">
        <v>0</v>
      </c>
    </row>
    <row r="1502" spans="1:7" s="1" customFormat="1" ht="18" customHeight="1">
      <c r="A1502" s="12" t="s">
        <v>206</v>
      </c>
      <c r="B1502" s="12" t="s">
        <v>207</v>
      </c>
      <c r="C1502" s="12" t="s">
        <v>202</v>
      </c>
      <c r="D1502" s="12" t="s">
        <v>203</v>
      </c>
      <c r="E1502" s="32">
        <v>200303</v>
      </c>
      <c r="F1502" s="32">
        <v>609399</v>
      </c>
      <c r="G1502" s="32">
        <v>0</v>
      </c>
    </row>
    <row r="1503" spans="1:7" s="1" customFormat="1" ht="18" customHeight="1">
      <c r="A1503" s="12" t="s">
        <v>206</v>
      </c>
      <c r="B1503" s="12" t="s">
        <v>207</v>
      </c>
      <c r="C1503" s="12" t="s">
        <v>202</v>
      </c>
      <c r="D1503" s="12" t="s">
        <v>281</v>
      </c>
      <c r="E1503" s="32">
        <v>16387</v>
      </c>
      <c r="F1503" s="32">
        <v>3289</v>
      </c>
      <c r="G1503" s="32">
        <v>0</v>
      </c>
    </row>
    <row r="1504" spans="1:7" s="1" customFormat="1" ht="18" customHeight="1">
      <c r="A1504" s="12" t="s">
        <v>206</v>
      </c>
      <c r="B1504" s="12" t="s">
        <v>207</v>
      </c>
      <c r="C1504" s="12" t="s">
        <v>191</v>
      </c>
      <c r="D1504" s="12" t="s">
        <v>192</v>
      </c>
      <c r="E1504" s="32">
        <v>41290</v>
      </c>
      <c r="F1504" s="32">
        <v>117</v>
      </c>
      <c r="G1504" s="32">
        <v>0</v>
      </c>
    </row>
    <row r="1505" spans="1:7" s="1" customFormat="1" ht="18" customHeight="1">
      <c r="A1505" s="12" t="s">
        <v>206</v>
      </c>
      <c r="B1505" s="12" t="s">
        <v>207</v>
      </c>
      <c r="C1505" s="12" t="s">
        <v>191</v>
      </c>
      <c r="D1505" s="12" t="s">
        <v>314</v>
      </c>
      <c r="E1505" s="32">
        <v>1654</v>
      </c>
      <c r="F1505" s="32">
        <v>98</v>
      </c>
      <c r="G1505" s="32">
        <v>0</v>
      </c>
    </row>
    <row r="1506" spans="1:7" s="1" customFormat="1" ht="18" customHeight="1">
      <c r="A1506" s="12" t="s">
        <v>206</v>
      </c>
      <c r="B1506" s="12" t="s">
        <v>207</v>
      </c>
      <c r="C1506" s="12" t="s">
        <v>193</v>
      </c>
      <c r="D1506" s="12" t="s">
        <v>194</v>
      </c>
      <c r="E1506" s="32">
        <v>22805</v>
      </c>
      <c r="F1506" s="32">
        <v>0</v>
      </c>
      <c r="G1506" s="32">
        <v>0</v>
      </c>
    </row>
    <row r="1507" spans="1:7" s="1" customFormat="1" ht="18" customHeight="1">
      <c r="A1507" s="12" t="s">
        <v>206</v>
      </c>
      <c r="B1507" s="12" t="s">
        <v>207</v>
      </c>
      <c r="C1507" s="12" t="s">
        <v>195</v>
      </c>
      <c r="D1507" s="12" t="s">
        <v>221</v>
      </c>
      <c r="E1507" s="32">
        <v>0</v>
      </c>
      <c r="F1507" s="32">
        <v>32395</v>
      </c>
      <c r="G1507" s="32">
        <v>0</v>
      </c>
    </row>
    <row r="1508" spans="1:7" s="1" customFormat="1" ht="18" customHeight="1">
      <c r="A1508" s="12" t="s">
        <v>206</v>
      </c>
      <c r="B1508" s="12" t="s">
        <v>207</v>
      </c>
      <c r="C1508" s="12" t="s">
        <v>288</v>
      </c>
      <c r="D1508" s="12" t="s">
        <v>289</v>
      </c>
      <c r="E1508" s="32">
        <v>2543</v>
      </c>
      <c r="F1508" s="32">
        <v>13909</v>
      </c>
      <c r="G1508" s="32">
        <v>0</v>
      </c>
    </row>
    <row r="1509" spans="1:7" s="1" customFormat="1" ht="18" customHeight="1">
      <c r="A1509" s="12" t="s">
        <v>206</v>
      </c>
      <c r="B1509" s="12" t="s">
        <v>207</v>
      </c>
      <c r="C1509" s="12" t="s">
        <v>222</v>
      </c>
      <c r="D1509" s="12" t="s">
        <v>225</v>
      </c>
      <c r="E1509" s="32">
        <v>90542</v>
      </c>
      <c r="F1509" s="32">
        <v>154378</v>
      </c>
      <c r="G1509" s="32">
        <v>0</v>
      </c>
    </row>
    <row r="1510" spans="1:7" s="1" customFormat="1" ht="18" customHeight="1">
      <c r="A1510" s="12" t="s">
        <v>206</v>
      </c>
      <c r="B1510" s="12" t="s">
        <v>207</v>
      </c>
      <c r="C1510" s="12" t="s">
        <v>291</v>
      </c>
      <c r="D1510" s="12" t="s">
        <v>292</v>
      </c>
      <c r="E1510" s="32">
        <v>2962</v>
      </c>
      <c r="F1510" s="32">
        <v>0</v>
      </c>
      <c r="G1510" s="32">
        <v>0</v>
      </c>
    </row>
    <row r="1511" spans="1:7" s="1" customFormat="1" ht="18" customHeight="1">
      <c r="A1511" s="12" t="s">
        <v>206</v>
      </c>
      <c r="B1511" s="12" t="s">
        <v>207</v>
      </c>
      <c r="C1511" s="12" t="s">
        <v>226</v>
      </c>
      <c r="D1511" s="12" t="s">
        <v>315</v>
      </c>
      <c r="E1511" s="32">
        <v>985</v>
      </c>
      <c r="F1511" s="32">
        <v>252</v>
      </c>
      <c r="G1511" s="32">
        <v>0</v>
      </c>
    </row>
    <row r="1512" spans="1:7" s="1" customFormat="1" ht="18" customHeight="1">
      <c r="A1512" s="12" t="s">
        <v>206</v>
      </c>
      <c r="B1512" s="12" t="s">
        <v>207</v>
      </c>
      <c r="C1512" s="12" t="s">
        <v>226</v>
      </c>
      <c r="D1512" s="12" t="s">
        <v>227</v>
      </c>
      <c r="E1512" s="32">
        <v>185420</v>
      </c>
      <c r="F1512" s="32">
        <v>620450</v>
      </c>
      <c r="G1512" s="32">
        <v>4583</v>
      </c>
    </row>
    <row r="1513" spans="1:7" s="1" customFormat="1" ht="18" customHeight="1">
      <c r="A1513" s="12" t="s">
        <v>206</v>
      </c>
      <c r="B1513" s="12" t="s">
        <v>207</v>
      </c>
      <c r="C1513" s="12" t="s">
        <v>226</v>
      </c>
      <c r="D1513" s="12" t="s">
        <v>228</v>
      </c>
      <c r="E1513" s="32">
        <v>160</v>
      </c>
      <c r="F1513" s="32">
        <v>7</v>
      </c>
      <c r="G1513" s="32">
        <v>0</v>
      </c>
    </row>
    <row r="1514" spans="1:7" s="1" customFormat="1" ht="18" customHeight="1">
      <c r="A1514" s="12" t="s">
        <v>206</v>
      </c>
      <c r="B1514" s="12" t="s">
        <v>207</v>
      </c>
      <c r="C1514" s="12" t="s">
        <v>226</v>
      </c>
      <c r="D1514" s="12" t="s">
        <v>229</v>
      </c>
      <c r="E1514" s="32">
        <v>134</v>
      </c>
      <c r="F1514" s="32">
        <v>0</v>
      </c>
      <c r="G1514" s="32">
        <v>0</v>
      </c>
    </row>
    <row r="1515" spans="1:7" s="1" customFormat="1" ht="18" customHeight="1">
      <c r="A1515" s="12" t="s">
        <v>206</v>
      </c>
      <c r="B1515" s="12" t="s">
        <v>207</v>
      </c>
      <c r="C1515" s="12" t="s">
        <v>226</v>
      </c>
      <c r="D1515" s="12" t="s">
        <v>304</v>
      </c>
      <c r="E1515" s="32">
        <v>33285</v>
      </c>
      <c r="F1515" s="32">
        <v>60154</v>
      </c>
      <c r="G1515" s="32">
        <v>0</v>
      </c>
    </row>
    <row r="1516" spans="1:7" s="1" customFormat="1" ht="18" customHeight="1">
      <c r="A1516" s="12" t="s">
        <v>206</v>
      </c>
      <c r="B1516" s="12" t="s">
        <v>207</v>
      </c>
      <c r="C1516" s="12" t="s">
        <v>204</v>
      </c>
      <c r="D1516" s="12" t="s">
        <v>205</v>
      </c>
      <c r="E1516" s="32">
        <v>163658</v>
      </c>
      <c r="F1516" s="32">
        <v>703064</v>
      </c>
      <c r="G1516" s="32">
        <v>703</v>
      </c>
    </row>
    <row r="1517" spans="1:7" s="1" customFormat="1" ht="18" customHeight="1">
      <c r="A1517" s="12" t="s">
        <v>206</v>
      </c>
      <c r="B1517" s="12" t="s">
        <v>207</v>
      </c>
      <c r="C1517" s="12" t="s">
        <v>204</v>
      </c>
      <c r="D1517" s="12" t="s">
        <v>230</v>
      </c>
      <c r="E1517" s="32">
        <v>194533</v>
      </c>
      <c r="F1517" s="32">
        <v>0</v>
      </c>
      <c r="G1517" s="32">
        <v>0</v>
      </c>
    </row>
    <row r="1518" spans="1:7" s="1" customFormat="1" ht="18" customHeight="1">
      <c r="A1518" s="12" t="s">
        <v>206</v>
      </c>
      <c r="B1518" s="12" t="s">
        <v>207</v>
      </c>
      <c r="C1518" s="12" t="s">
        <v>231</v>
      </c>
      <c r="D1518" s="12" t="s">
        <v>232</v>
      </c>
      <c r="E1518" s="32">
        <v>37457</v>
      </c>
      <c r="F1518" s="32">
        <v>1780</v>
      </c>
      <c r="G1518" s="32">
        <v>0</v>
      </c>
    </row>
    <row r="1519" spans="1:7" s="1" customFormat="1" ht="18" customHeight="1">
      <c r="A1519" s="12" t="s">
        <v>206</v>
      </c>
      <c r="B1519" s="12" t="s">
        <v>207</v>
      </c>
      <c r="C1519" s="12" t="s">
        <v>233</v>
      </c>
      <c r="D1519" s="12" t="s">
        <v>234</v>
      </c>
      <c r="E1519" s="32">
        <v>153473</v>
      </c>
      <c r="F1519" s="32">
        <v>235467</v>
      </c>
      <c r="G1519" s="32">
        <v>15926</v>
      </c>
    </row>
    <row r="1520" spans="1:7" s="1" customFormat="1" ht="18" customHeight="1">
      <c r="A1520" s="12" t="s">
        <v>206</v>
      </c>
      <c r="B1520" s="12" t="s">
        <v>207</v>
      </c>
      <c r="C1520" s="12" t="s">
        <v>235</v>
      </c>
      <c r="D1520" s="12" t="s">
        <v>236</v>
      </c>
      <c r="E1520" s="32">
        <v>60873</v>
      </c>
      <c r="F1520" s="32">
        <v>109617</v>
      </c>
      <c r="G1520" s="32">
        <v>742</v>
      </c>
    </row>
    <row r="1521" spans="1:7" s="1" customFormat="1" ht="18" customHeight="1">
      <c r="A1521" s="12" t="s">
        <v>206</v>
      </c>
      <c r="B1521" s="12" t="s">
        <v>207</v>
      </c>
      <c r="C1521" s="12" t="s">
        <v>235</v>
      </c>
      <c r="D1521" s="12" t="s">
        <v>320</v>
      </c>
      <c r="E1521" s="32">
        <v>1482</v>
      </c>
      <c r="F1521" s="32">
        <v>0</v>
      </c>
      <c r="G1521" s="32">
        <v>0</v>
      </c>
    </row>
    <row r="1522" spans="1:7" s="1" customFormat="1" ht="18" customHeight="1">
      <c r="A1522" s="12" t="s">
        <v>206</v>
      </c>
      <c r="B1522" s="12" t="s">
        <v>207</v>
      </c>
      <c r="C1522" s="12" t="s">
        <v>235</v>
      </c>
      <c r="D1522" s="12" t="s">
        <v>272</v>
      </c>
      <c r="E1522" s="32">
        <v>37261</v>
      </c>
      <c r="F1522" s="32">
        <v>0</v>
      </c>
      <c r="G1522" s="32">
        <v>0</v>
      </c>
    </row>
    <row r="1523" spans="1:7" s="1" customFormat="1" ht="18" customHeight="1">
      <c r="A1523" s="12" t="s">
        <v>206</v>
      </c>
      <c r="B1523" s="12" t="s">
        <v>207</v>
      </c>
      <c r="C1523" s="12" t="s">
        <v>237</v>
      </c>
      <c r="D1523" s="12" t="s">
        <v>238</v>
      </c>
      <c r="E1523" s="32">
        <v>593</v>
      </c>
      <c r="F1523" s="32">
        <v>0</v>
      </c>
      <c r="G1523" s="32">
        <v>0</v>
      </c>
    </row>
    <row r="1524" spans="1:7" s="1" customFormat="1" ht="18" customHeight="1">
      <c r="A1524" s="12" t="s">
        <v>206</v>
      </c>
      <c r="B1524" s="12" t="s">
        <v>207</v>
      </c>
      <c r="C1524" s="12" t="s">
        <v>206</v>
      </c>
      <c r="D1524" s="12" t="s">
        <v>343</v>
      </c>
      <c r="E1524" s="32">
        <v>379</v>
      </c>
      <c r="F1524" s="32">
        <v>1</v>
      </c>
      <c r="G1524" s="32">
        <v>0</v>
      </c>
    </row>
    <row r="1525" spans="1:7" s="1" customFormat="1" ht="18" customHeight="1">
      <c r="A1525" s="12" t="s">
        <v>206</v>
      </c>
      <c r="B1525" s="12" t="s">
        <v>207</v>
      </c>
      <c r="C1525" s="12" t="s">
        <v>206</v>
      </c>
      <c r="D1525" s="12" t="s">
        <v>284</v>
      </c>
      <c r="E1525" s="32">
        <v>165</v>
      </c>
      <c r="F1525" s="32">
        <v>0</v>
      </c>
      <c r="G1525" s="32">
        <v>0</v>
      </c>
    </row>
    <row r="1526" spans="1:7" s="1" customFormat="1" ht="18" customHeight="1">
      <c r="A1526" s="12" t="s">
        <v>206</v>
      </c>
      <c r="B1526" s="12" t="s">
        <v>207</v>
      </c>
      <c r="C1526" s="12" t="s">
        <v>206</v>
      </c>
      <c r="D1526" s="12" t="s">
        <v>344</v>
      </c>
      <c r="E1526" s="32">
        <v>89</v>
      </c>
      <c r="F1526" s="32">
        <v>0</v>
      </c>
      <c r="G1526" s="32">
        <v>0</v>
      </c>
    </row>
    <row r="1527" spans="1:7" s="1" customFormat="1" ht="18" customHeight="1">
      <c r="A1527" s="12" t="s">
        <v>206</v>
      </c>
      <c r="B1527" s="12" t="s">
        <v>207</v>
      </c>
      <c r="C1527" s="12" t="s">
        <v>206</v>
      </c>
      <c r="D1527" s="12" t="s">
        <v>240</v>
      </c>
      <c r="E1527" s="32">
        <v>18</v>
      </c>
      <c r="F1527" s="32">
        <v>0</v>
      </c>
      <c r="G1527" s="32">
        <v>0</v>
      </c>
    </row>
    <row r="1528" spans="1:7" s="1" customFormat="1" ht="18" customHeight="1">
      <c r="A1528" s="12" t="s">
        <v>206</v>
      </c>
      <c r="B1528" s="12" t="s">
        <v>207</v>
      </c>
      <c r="C1528" s="12" t="s">
        <v>206</v>
      </c>
      <c r="D1528" s="12" t="s">
        <v>241</v>
      </c>
      <c r="E1528" s="32">
        <v>2284</v>
      </c>
      <c r="F1528" s="32">
        <v>0</v>
      </c>
      <c r="G1528" s="32">
        <v>0</v>
      </c>
    </row>
    <row r="1529" spans="1:7" s="1" customFormat="1" ht="18" customHeight="1">
      <c r="A1529" s="12" t="s">
        <v>206</v>
      </c>
      <c r="B1529" s="12" t="s">
        <v>207</v>
      </c>
      <c r="C1529" s="12" t="s">
        <v>206</v>
      </c>
      <c r="D1529" s="12" t="s">
        <v>208</v>
      </c>
      <c r="E1529" s="32">
        <v>2737</v>
      </c>
      <c r="F1529" s="32">
        <v>236852</v>
      </c>
      <c r="G1529" s="32">
        <v>0</v>
      </c>
    </row>
    <row r="1530" spans="1:7" s="1" customFormat="1" ht="18" customHeight="1">
      <c r="A1530" s="12" t="s">
        <v>206</v>
      </c>
      <c r="B1530" s="12" t="s">
        <v>344</v>
      </c>
      <c r="C1530" s="12" t="s">
        <v>226</v>
      </c>
      <c r="D1530" s="12" t="s">
        <v>304</v>
      </c>
      <c r="E1530" s="32">
        <v>1579</v>
      </c>
      <c r="F1530" s="32">
        <v>6</v>
      </c>
      <c r="G1530" s="32">
        <v>0</v>
      </c>
    </row>
    <row r="1531" spans="1:7" s="1" customFormat="1" ht="18" customHeight="1">
      <c r="A1531" s="12" t="s">
        <v>206</v>
      </c>
      <c r="B1531" s="12" t="s">
        <v>344</v>
      </c>
      <c r="C1531" s="12" t="s">
        <v>206</v>
      </c>
      <c r="D1531" s="12" t="s">
        <v>343</v>
      </c>
      <c r="E1531" s="32">
        <v>12</v>
      </c>
      <c r="F1531" s="32">
        <v>0</v>
      </c>
      <c r="G1531" s="32">
        <v>0</v>
      </c>
    </row>
    <row r="1532" spans="1:7" s="1" customFormat="1" ht="18" customHeight="1">
      <c r="A1532" s="12" t="s">
        <v>206</v>
      </c>
      <c r="B1532" s="12" t="s">
        <v>344</v>
      </c>
      <c r="C1532" s="12" t="s">
        <v>206</v>
      </c>
      <c r="D1532" s="12" t="s">
        <v>284</v>
      </c>
      <c r="E1532" s="32">
        <v>499</v>
      </c>
      <c r="F1532" s="32">
        <v>12</v>
      </c>
      <c r="G1532" s="32">
        <v>0</v>
      </c>
    </row>
    <row r="1533" spans="1:7" s="1" customFormat="1" ht="18" customHeight="1">
      <c r="A1533" s="12" t="s">
        <v>206</v>
      </c>
      <c r="B1533" s="12" t="s">
        <v>344</v>
      </c>
      <c r="C1533" s="12" t="s">
        <v>206</v>
      </c>
      <c r="D1533" s="12" t="s">
        <v>207</v>
      </c>
      <c r="E1533" s="32">
        <v>118</v>
      </c>
      <c r="F1533" s="32">
        <v>0</v>
      </c>
      <c r="G1533" s="32">
        <v>0</v>
      </c>
    </row>
    <row r="1534" spans="1:7" s="1" customFormat="1" ht="18" customHeight="1">
      <c r="A1534" s="12" t="s">
        <v>206</v>
      </c>
      <c r="B1534" s="12" t="s">
        <v>344</v>
      </c>
      <c r="C1534" s="12" t="s">
        <v>206</v>
      </c>
      <c r="D1534" s="12" t="s">
        <v>285</v>
      </c>
      <c r="E1534" s="32">
        <v>2070</v>
      </c>
      <c r="F1534" s="32">
        <v>52</v>
      </c>
      <c r="G1534" s="32">
        <v>0</v>
      </c>
    </row>
    <row r="1535" spans="1:7" s="1" customFormat="1" ht="18" customHeight="1">
      <c r="A1535" s="12" t="s">
        <v>206</v>
      </c>
      <c r="B1535" s="12" t="s">
        <v>344</v>
      </c>
      <c r="C1535" s="12" t="s">
        <v>206</v>
      </c>
      <c r="D1535" s="12" t="s">
        <v>239</v>
      </c>
      <c r="E1535" s="32">
        <v>7</v>
      </c>
      <c r="F1535" s="32">
        <v>0</v>
      </c>
      <c r="G1535" s="32">
        <v>0</v>
      </c>
    </row>
    <row r="1536" spans="1:7" s="1" customFormat="1" ht="18" customHeight="1">
      <c r="A1536" s="12" t="s">
        <v>206</v>
      </c>
      <c r="B1536" s="12" t="s">
        <v>344</v>
      </c>
      <c r="C1536" s="12" t="s">
        <v>206</v>
      </c>
      <c r="D1536" s="12" t="s">
        <v>293</v>
      </c>
      <c r="E1536" s="32">
        <v>3</v>
      </c>
      <c r="F1536" s="32">
        <v>0</v>
      </c>
      <c r="G1536" s="32">
        <v>0</v>
      </c>
    </row>
    <row r="1537" spans="1:7" s="1" customFormat="1" ht="18" customHeight="1">
      <c r="A1537" s="12" t="s">
        <v>206</v>
      </c>
      <c r="B1537" s="12" t="s">
        <v>344</v>
      </c>
      <c r="C1537" s="12" t="s">
        <v>206</v>
      </c>
      <c r="D1537" s="12" t="s">
        <v>241</v>
      </c>
      <c r="E1537" s="32">
        <v>10326</v>
      </c>
      <c r="F1537" s="32">
        <v>401</v>
      </c>
      <c r="G1537" s="32">
        <v>0</v>
      </c>
    </row>
    <row r="1538" spans="1:7" s="1" customFormat="1" ht="18" customHeight="1">
      <c r="A1538" s="12" t="s">
        <v>206</v>
      </c>
      <c r="B1538" s="12" t="s">
        <v>344</v>
      </c>
      <c r="C1538" s="12" t="s">
        <v>206</v>
      </c>
      <c r="D1538" s="12" t="s">
        <v>208</v>
      </c>
      <c r="E1538" s="32">
        <v>8893</v>
      </c>
      <c r="F1538" s="32">
        <v>2</v>
      </c>
      <c r="G1538" s="32">
        <v>0</v>
      </c>
    </row>
    <row r="1539" spans="1:7" s="1" customFormat="1" ht="18" customHeight="1">
      <c r="A1539" s="12" t="s">
        <v>206</v>
      </c>
      <c r="B1539" s="12" t="s">
        <v>285</v>
      </c>
      <c r="C1539" s="12" t="s">
        <v>218</v>
      </c>
      <c r="D1539" s="12" t="s">
        <v>219</v>
      </c>
      <c r="E1539" s="32">
        <v>135</v>
      </c>
      <c r="F1539" s="32">
        <v>0</v>
      </c>
      <c r="G1539" s="32">
        <v>0</v>
      </c>
    </row>
    <row r="1540" spans="1:7" s="1" customFormat="1" ht="18" customHeight="1">
      <c r="A1540" s="12" t="s">
        <v>206</v>
      </c>
      <c r="B1540" s="12" t="s">
        <v>285</v>
      </c>
      <c r="C1540" s="12" t="s">
        <v>202</v>
      </c>
      <c r="D1540" s="12" t="s">
        <v>281</v>
      </c>
      <c r="E1540" s="32">
        <v>59</v>
      </c>
      <c r="F1540" s="32">
        <v>0</v>
      </c>
      <c r="G1540" s="32">
        <v>0</v>
      </c>
    </row>
    <row r="1541" spans="1:7" s="1" customFormat="1" ht="18" customHeight="1">
      <c r="A1541" s="12" t="s">
        <v>206</v>
      </c>
      <c r="B1541" s="12" t="s">
        <v>285</v>
      </c>
      <c r="C1541" s="12" t="s">
        <v>191</v>
      </c>
      <c r="D1541" s="12" t="s">
        <v>192</v>
      </c>
      <c r="E1541" s="32">
        <v>0</v>
      </c>
      <c r="F1541" s="32">
        <v>4500</v>
      </c>
      <c r="G1541" s="32">
        <v>0</v>
      </c>
    </row>
    <row r="1542" spans="1:7" s="1" customFormat="1" ht="18" customHeight="1">
      <c r="A1542" s="12" t="s">
        <v>206</v>
      </c>
      <c r="B1542" s="12" t="s">
        <v>285</v>
      </c>
      <c r="C1542" s="12" t="s">
        <v>193</v>
      </c>
      <c r="D1542" s="12" t="s">
        <v>194</v>
      </c>
      <c r="E1542" s="32">
        <v>17391</v>
      </c>
      <c r="F1542" s="32">
        <v>108179</v>
      </c>
      <c r="G1542" s="32">
        <v>0</v>
      </c>
    </row>
    <row r="1543" spans="1:7" s="1" customFormat="1" ht="18" customHeight="1">
      <c r="A1543" s="12" t="s">
        <v>206</v>
      </c>
      <c r="B1543" s="12" t="s">
        <v>285</v>
      </c>
      <c r="C1543" s="12" t="s">
        <v>226</v>
      </c>
      <c r="D1543" s="12" t="s">
        <v>229</v>
      </c>
      <c r="E1543" s="32">
        <v>87</v>
      </c>
      <c r="F1543" s="32">
        <v>0</v>
      </c>
      <c r="G1543" s="32">
        <v>0</v>
      </c>
    </row>
    <row r="1544" spans="1:7" s="1" customFormat="1" ht="18" customHeight="1">
      <c r="A1544" s="12" t="s">
        <v>206</v>
      </c>
      <c r="B1544" s="12" t="s">
        <v>285</v>
      </c>
      <c r="C1544" s="12" t="s">
        <v>204</v>
      </c>
      <c r="D1544" s="12" t="s">
        <v>205</v>
      </c>
      <c r="E1544" s="32">
        <v>43</v>
      </c>
      <c r="F1544" s="32">
        <v>0</v>
      </c>
      <c r="G1544" s="32">
        <v>0</v>
      </c>
    </row>
    <row r="1545" spans="1:7" s="1" customFormat="1" ht="18" customHeight="1">
      <c r="A1545" s="12" t="s">
        <v>206</v>
      </c>
      <c r="B1545" s="12" t="s">
        <v>285</v>
      </c>
      <c r="C1545" s="12" t="s">
        <v>206</v>
      </c>
      <c r="D1545" s="12" t="s">
        <v>343</v>
      </c>
      <c r="E1545" s="32">
        <v>30</v>
      </c>
      <c r="F1545" s="32">
        <v>0</v>
      </c>
      <c r="G1545" s="32">
        <v>0</v>
      </c>
    </row>
    <row r="1546" spans="1:7" s="1" customFormat="1" ht="18" customHeight="1">
      <c r="A1546" s="12" t="s">
        <v>206</v>
      </c>
      <c r="B1546" s="12" t="s">
        <v>285</v>
      </c>
      <c r="C1546" s="12" t="s">
        <v>206</v>
      </c>
      <c r="D1546" s="12" t="s">
        <v>284</v>
      </c>
      <c r="E1546" s="32">
        <v>360</v>
      </c>
      <c r="F1546" s="32">
        <v>0</v>
      </c>
      <c r="G1546" s="32">
        <v>0</v>
      </c>
    </row>
    <row r="1547" spans="1:7" s="1" customFormat="1" ht="18" customHeight="1">
      <c r="A1547" s="12" t="s">
        <v>206</v>
      </c>
      <c r="B1547" s="12" t="s">
        <v>285</v>
      </c>
      <c r="C1547" s="12" t="s">
        <v>206</v>
      </c>
      <c r="D1547" s="12" t="s">
        <v>207</v>
      </c>
      <c r="E1547" s="32">
        <v>251</v>
      </c>
      <c r="F1547" s="32">
        <v>0</v>
      </c>
      <c r="G1547" s="32">
        <v>0</v>
      </c>
    </row>
    <row r="1548" spans="1:7" s="1" customFormat="1" ht="18" customHeight="1">
      <c r="A1548" s="12" t="s">
        <v>206</v>
      </c>
      <c r="B1548" s="12" t="s">
        <v>285</v>
      </c>
      <c r="C1548" s="12" t="s">
        <v>206</v>
      </c>
      <c r="D1548" s="12" t="s">
        <v>344</v>
      </c>
      <c r="E1548" s="32">
        <v>1845</v>
      </c>
      <c r="F1548" s="32">
        <v>6</v>
      </c>
      <c r="G1548" s="32">
        <v>0</v>
      </c>
    </row>
    <row r="1549" spans="1:7" s="1" customFormat="1" ht="18" customHeight="1">
      <c r="A1549" s="12" t="s">
        <v>206</v>
      </c>
      <c r="B1549" s="12" t="s">
        <v>285</v>
      </c>
      <c r="C1549" s="12" t="s">
        <v>206</v>
      </c>
      <c r="D1549" s="12" t="s">
        <v>239</v>
      </c>
      <c r="E1549" s="32">
        <v>30</v>
      </c>
      <c r="F1549" s="32">
        <v>0</v>
      </c>
      <c r="G1549" s="32">
        <v>0</v>
      </c>
    </row>
    <row r="1550" spans="1:7" s="1" customFormat="1" ht="18" customHeight="1">
      <c r="A1550" s="12" t="s">
        <v>206</v>
      </c>
      <c r="B1550" s="12" t="s">
        <v>285</v>
      </c>
      <c r="C1550" s="12" t="s">
        <v>206</v>
      </c>
      <c r="D1550" s="12" t="s">
        <v>241</v>
      </c>
      <c r="E1550" s="32">
        <v>71990</v>
      </c>
      <c r="F1550" s="32">
        <v>126818</v>
      </c>
      <c r="G1550" s="32">
        <v>26</v>
      </c>
    </row>
    <row r="1551" spans="1:7" s="1" customFormat="1" ht="18" customHeight="1">
      <c r="A1551" s="12" t="s">
        <v>206</v>
      </c>
      <c r="B1551" s="12" t="s">
        <v>285</v>
      </c>
      <c r="C1551" s="12" t="s">
        <v>206</v>
      </c>
      <c r="D1551" s="12" t="s">
        <v>208</v>
      </c>
      <c r="E1551" s="32">
        <v>10043</v>
      </c>
      <c r="F1551" s="32">
        <v>41</v>
      </c>
      <c r="G1551" s="32">
        <v>0</v>
      </c>
    </row>
    <row r="1552" spans="1:7" s="1" customFormat="1" ht="18" customHeight="1">
      <c r="A1552" s="12" t="s">
        <v>206</v>
      </c>
      <c r="B1552" s="12" t="s">
        <v>239</v>
      </c>
      <c r="C1552" s="12" t="s">
        <v>209</v>
      </c>
      <c r="D1552" s="12" t="s">
        <v>210</v>
      </c>
      <c r="E1552" s="32">
        <v>849</v>
      </c>
      <c r="F1552" s="32">
        <v>0</v>
      </c>
      <c r="G1552" s="32">
        <v>0</v>
      </c>
    </row>
    <row r="1553" spans="1:7" s="1" customFormat="1" ht="18" customHeight="1">
      <c r="A1553" s="12" t="s">
        <v>206</v>
      </c>
      <c r="B1553" s="12" t="s">
        <v>239</v>
      </c>
      <c r="C1553" s="12" t="s">
        <v>211</v>
      </c>
      <c r="D1553" s="12" t="s">
        <v>274</v>
      </c>
      <c r="E1553" s="32">
        <v>799</v>
      </c>
      <c r="F1553" s="32">
        <v>0</v>
      </c>
      <c r="G1553" s="32">
        <v>0</v>
      </c>
    </row>
    <row r="1554" spans="1:7" s="1" customFormat="1" ht="18" customHeight="1">
      <c r="A1554" s="12" t="s">
        <v>206</v>
      </c>
      <c r="B1554" s="12" t="s">
        <v>239</v>
      </c>
      <c r="C1554" s="12" t="s">
        <v>211</v>
      </c>
      <c r="D1554" s="12" t="s">
        <v>277</v>
      </c>
      <c r="E1554" s="32">
        <v>1</v>
      </c>
      <c r="F1554" s="32">
        <v>0</v>
      </c>
      <c r="G1554" s="32">
        <v>0</v>
      </c>
    </row>
    <row r="1555" spans="1:7" s="1" customFormat="1" ht="18" customHeight="1">
      <c r="A1555" s="12" t="s">
        <v>206</v>
      </c>
      <c r="B1555" s="12" t="s">
        <v>239</v>
      </c>
      <c r="C1555" s="12" t="s">
        <v>211</v>
      </c>
      <c r="D1555" s="12" t="s">
        <v>213</v>
      </c>
      <c r="E1555" s="32">
        <v>2589</v>
      </c>
      <c r="F1555" s="32">
        <v>0</v>
      </c>
      <c r="G1555" s="32">
        <v>0</v>
      </c>
    </row>
    <row r="1556" spans="1:7" s="1" customFormat="1" ht="18" customHeight="1">
      <c r="A1556" s="12" t="s">
        <v>206</v>
      </c>
      <c r="B1556" s="12" t="s">
        <v>239</v>
      </c>
      <c r="C1556" s="12" t="s">
        <v>211</v>
      </c>
      <c r="D1556" s="12" t="s">
        <v>214</v>
      </c>
      <c r="E1556" s="32">
        <v>3758</v>
      </c>
      <c r="F1556" s="32">
        <v>0</v>
      </c>
      <c r="G1556" s="32">
        <v>0</v>
      </c>
    </row>
    <row r="1557" spans="1:7" s="1" customFormat="1" ht="18" customHeight="1">
      <c r="A1557" s="12" t="s">
        <v>206</v>
      </c>
      <c r="B1557" s="12" t="s">
        <v>239</v>
      </c>
      <c r="C1557" s="12" t="s">
        <v>211</v>
      </c>
      <c r="D1557" s="12" t="s">
        <v>278</v>
      </c>
      <c r="E1557" s="32">
        <v>63</v>
      </c>
      <c r="F1557" s="32">
        <v>0</v>
      </c>
      <c r="G1557" s="32">
        <v>0</v>
      </c>
    </row>
    <row r="1558" spans="1:7" s="1" customFormat="1" ht="18" customHeight="1">
      <c r="A1558" s="12" t="s">
        <v>206</v>
      </c>
      <c r="B1558" s="12" t="s">
        <v>239</v>
      </c>
      <c r="C1558" s="12" t="s">
        <v>187</v>
      </c>
      <c r="D1558" s="12" t="s">
        <v>188</v>
      </c>
      <c r="E1558" s="32">
        <v>97</v>
      </c>
      <c r="F1558" s="32">
        <v>0</v>
      </c>
      <c r="G1558" s="32">
        <v>0</v>
      </c>
    </row>
    <row r="1559" spans="1:7" s="1" customFormat="1" ht="18" customHeight="1">
      <c r="A1559" s="12" t="s">
        <v>206</v>
      </c>
      <c r="B1559" s="12" t="s">
        <v>239</v>
      </c>
      <c r="C1559" s="12" t="s">
        <v>189</v>
      </c>
      <c r="D1559" s="12" t="s">
        <v>190</v>
      </c>
      <c r="E1559" s="32">
        <v>24491</v>
      </c>
      <c r="F1559" s="32">
        <v>0</v>
      </c>
      <c r="G1559" s="32">
        <v>0</v>
      </c>
    </row>
    <row r="1560" spans="1:7" s="1" customFormat="1" ht="18" customHeight="1">
      <c r="A1560" s="12" t="s">
        <v>206</v>
      </c>
      <c r="B1560" s="12" t="s">
        <v>239</v>
      </c>
      <c r="C1560" s="12" t="s">
        <v>200</v>
      </c>
      <c r="D1560" s="12" t="s">
        <v>360</v>
      </c>
      <c r="E1560" s="32">
        <v>2</v>
      </c>
      <c r="F1560" s="32">
        <v>0</v>
      </c>
      <c r="G1560" s="32">
        <v>0</v>
      </c>
    </row>
    <row r="1561" spans="1:7" s="1" customFormat="1" ht="18" customHeight="1">
      <c r="A1561" s="12" t="s">
        <v>206</v>
      </c>
      <c r="B1561" s="12" t="s">
        <v>239</v>
      </c>
      <c r="C1561" s="12" t="s">
        <v>200</v>
      </c>
      <c r="D1561" s="12" t="s">
        <v>201</v>
      </c>
      <c r="E1561" s="32">
        <v>13273</v>
      </c>
      <c r="F1561" s="32">
        <v>50</v>
      </c>
      <c r="G1561" s="32">
        <v>0</v>
      </c>
    </row>
    <row r="1562" spans="1:7" s="1" customFormat="1" ht="18" customHeight="1">
      <c r="A1562" s="12" t="s">
        <v>206</v>
      </c>
      <c r="B1562" s="12" t="s">
        <v>239</v>
      </c>
      <c r="C1562" s="12" t="s">
        <v>202</v>
      </c>
      <c r="D1562" s="12" t="s">
        <v>203</v>
      </c>
      <c r="E1562" s="32">
        <v>2399</v>
      </c>
      <c r="F1562" s="32">
        <v>0</v>
      </c>
      <c r="G1562" s="32">
        <v>0</v>
      </c>
    </row>
    <row r="1563" spans="1:7" s="1" customFormat="1" ht="18" customHeight="1">
      <c r="A1563" s="12" t="s">
        <v>206</v>
      </c>
      <c r="B1563" s="12" t="s">
        <v>239</v>
      </c>
      <c r="C1563" s="12" t="s">
        <v>202</v>
      </c>
      <c r="D1563" s="12" t="s">
        <v>281</v>
      </c>
      <c r="E1563" s="32">
        <v>22543</v>
      </c>
      <c r="F1563" s="32">
        <v>5</v>
      </c>
      <c r="G1563" s="32">
        <v>0</v>
      </c>
    </row>
    <row r="1564" spans="1:7" s="1" customFormat="1" ht="18" customHeight="1">
      <c r="A1564" s="12" t="s">
        <v>206</v>
      </c>
      <c r="B1564" s="12" t="s">
        <v>239</v>
      </c>
      <c r="C1564" s="12" t="s">
        <v>202</v>
      </c>
      <c r="D1564" s="12" t="s">
        <v>297</v>
      </c>
      <c r="E1564" s="32">
        <v>1400</v>
      </c>
      <c r="F1564" s="32">
        <v>0</v>
      </c>
      <c r="G1564" s="32">
        <v>0</v>
      </c>
    </row>
    <row r="1565" spans="1:7" s="1" customFormat="1" ht="18" customHeight="1">
      <c r="A1565" s="12" t="s">
        <v>206</v>
      </c>
      <c r="B1565" s="12" t="s">
        <v>239</v>
      </c>
      <c r="C1565" s="12" t="s">
        <v>202</v>
      </c>
      <c r="D1565" s="12" t="s">
        <v>220</v>
      </c>
      <c r="E1565" s="32">
        <v>5181</v>
      </c>
      <c r="F1565" s="32">
        <v>30</v>
      </c>
      <c r="G1565" s="32">
        <v>0</v>
      </c>
    </row>
    <row r="1566" spans="1:7" s="1" customFormat="1" ht="18" customHeight="1">
      <c r="A1566" s="12" t="s">
        <v>206</v>
      </c>
      <c r="B1566" s="12" t="s">
        <v>239</v>
      </c>
      <c r="C1566" s="12" t="s">
        <v>193</v>
      </c>
      <c r="D1566" s="12" t="s">
        <v>194</v>
      </c>
      <c r="E1566" s="32">
        <v>4893</v>
      </c>
      <c r="F1566" s="32">
        <v>90</v>
      </c>
      <c r="G1566" s="32">
        <v>0</v>
      </c>
    </row>
    <row r="1567" spans="1:7" s="1" customFormat="1" ht="18" customHeight="1">
      <c r="A1567" s="12" t="s">
        <v>206</v>
      </c>
      <c r="B1567" s="12" t="s">
        <v>239</v>
      </c>
      <c r="C1567" s="12" t="s">
        <v>222</v>
      </c>
      <c r="D1567" s="12" t="s">
        <v>225</v>
      </c>
      <c r="E1567" s="32">
        <v>5690</v>
      </c>
      <c r="F1567" s="32">
        <v>0</v>
      </c>
      <c r="G1567" s="32">
        <v>0</v>
      </c>
    </row>
    <row r="1568" spans="1:7" s="1" customFormat="1" ht="18" customHeight="1">
      <c r="A1568" s="12" t="s">
        <v>206</v>
      </c>
      <c r="B1568" s="12" t="s">
        <v>239</v>
      </c>
      <c r="C1568" s="12" t="s">
        <v>226</v>
      </c>
      <c r="D1568" s="12" t="s">
        <v>227</v>
      </c>
      <c r="E1568" s="32">
        <v>20918</v>
      </c>
      <c r="F1568" s="32">
        <v>22</v>
      </c>
      <c r="G1568" s="32">
        <v>0</v>
      </c>
    </row>
    <row r="1569" spans="1:7" s="1" customFormat="1" ht="18" customHeight="1">
      <c r="A1569" s="12" t="s">
        <v>206</v>
      </c>
      <c r="B1569" s="12" t="s">
        <v>239</v>
      </c>
      <c r="C1569" s="12" t="s">
        <v>226</v>
      </c>
      <c r="D1569" s="12" t="s">
        <v>229</v>
      </c>
      <c r="E1569" s="32">
        <v>64</v>
      </c>
      <c r="F1569" s="32">
        <v>0</v>
      </c>
      <c r="G1569" s="32">
        <v>0</v>
      </c>
    </row>
    <row r="1570" spans="1:7" s="1" customFormat="1" ht="18" customHeight="1">
      <c r="A1570" s="12" t="s">
        <v>206</v>
      </c>
      <c r="B1570" s="12" t="s">
        <v>239</v>
      </c>
      <c r="C1570" s="12" t="s">
        <v>204</v>
      </c>
      <c r="D1570" s="12" t="s">
        <v>205</v>
      </c>
      <c r="E1570" s="32">
        <v>4702</v>
      </c>
      <c r="F1570" s="32">
        <v>0</v>
      </c>
      <c r="G1570" s="32">
        <v>0</v>
      </c>
    </row>
    <row r="1571" spans="1:7" s="1" customFormat="1" ht="18" customHeight="1">
      <c r="A1571" s="12" t="s">
        <v>206</v>
      </c>
      <c r="B1571" s="12" t="s">
        <v>239</v>
      </c>
      <c r="C1571" s="12" t="s">
        <v>204</v>
      </c>
      <c r="D1571" s="12" t="s">
        <v>230</v>
      </c>
      <c r="E1571" s="32">
        <v>40928</v>
      </c>
      <c r="F1571" s="32">
        <v>601</v>
      </c>
      <c r="G1571" s="32">
        <v>0</v>
      </c>
    </row>
    <row r="1572" spans="1:7" s="1" customFormat="1" ht="18" customHeight="1">
      <c r="A1572" s="12" t="s">
        <v>206</v>
      </c>
      <c r="B1572" s="12" t="s">
        <v>239</v>
      </c>
      <c r="C1572" s="12" t="s">
        <v>231</v>
      </c>
      <c r="D1572" s="12" t="s">
        <v>232</v>
      </c>
      <c r="E1572" s="32">
        <v>967</v>
      </c>
      <c r="F1572" s="32">
        <v>0</v>
      </c>
      <c r="G1572" s="32">
        <v>0</v>
      </c>
    </row>
    <row r="1573" spans="1:7" s="1" customFormat="1" ht="18" customHeight="1">
      <c r="A1573" s="12" t="s">
        <v>206</v>
      </c>
      <c r="B1573" s="12" t="s">
        <v>239</v>
      </c>
      <c r="C1573" s="12" t="s">
        <v>197</v>
      </c>
      <c r="D1573" s="12" t="s">
        <v>198</v>
      </c>
      <c r="E1573" s="32">
        <v>3395</v>
      </c>
      <c r="F1573" s="32">
        <v>0</v>
      </c>
      <c r="G1573" s="32">
        <v>0</v>
      </c>
    </row>
    <row r="1574" spans="1:7" s="1" customFormat="1" ht="18" customHeight="1">
      <c r="A1574" s="12" t="s">
        <v>206</v>
      </c>
      <c r="B1574" s="12" t="s">
        <v>239</v>
      </c>
      <c r="C1574" s="12" t="s">
        <v>233</v>
      </c>
      <c r="D1574" s="12" t="s">
        <v>234</v>
      </c>
      <c r="E1574" s="32">
        <v>2746</v>
      </c>
      <c r="F1574" s="32">
        <v>0</v>
      </c>
      <c r="G1574" s="32">
        <v>0</v>
      </c>
    </row>
    <row r="1575" spans="1:7" s="1" customFormat="1" ht="18" customHeight="1">
      <c r="A1575" s="12" t="s">
        <v>206</v>
      </c>
      <c r="B1575" s="12" t="s">
        <v>239</v>
      </c>
      <c r="C1575" s="12" t="s">
        <v>235</v>
      </c>
      <c r="D1575" s="12" t="s">
        <v>236</v>
      </c>
      <c r="E1575" s="32">
        <v>43</v>
      </c>
      <c r="F1575" s="32">
        <v>0</v>
      </c>
      <c r="G1575" s="32">
        <v>0</v>
      </c>
    </row>
    <row r="1576" spans="1:7" s="1" customFormat="1" ht="18" customHeight="1">
      <c r="A1576" s="12" t="s">
        <v>206</v>
      </c>
      <c r="B1576" s="12" t="s">
        <v>239</v>
      </c>
      <c r="C1576" s="12" t="s">
        <v>235</v>
      </c>
      <c r="D1576" s="12" t="s">
        <v>272</v>
      </c>
      <c r="E1576" s="32">
        <v>1764</v>
      </c>
      <c r="F1576" s="32">
        <v>0</v>
      </c>
      <c r="G1576" s="32">
        <v>0</v>
      </c>
    </row>
    <row r="1577" spans="1:7" s="1" customFormat="1" ht="18" customHeight="1">
      <c r="A1577" s="12" t="s">
        <v>206</v>
      </c>
      <c r="B1577" s="12" t="s">
        <v>239</v>
      </c>
      <c r="C1577" s="12" t="s">
        <v>206</v>
      </c>
      <c r="D1577" s="12" t="s">
        <v>284</v>
      </c>
      <c r="E1577" s="32">
        <v>51</v>
      </c>
      <c r="F1577" s="32">
        <v>0</v>
      </c>
      <c r="G1577" s="32">
        <v>0</v>
      </c>
    </row>
    <row r="1578" spans="1:7" s="1" customFormat="1" ht="18" customHeight="1">
      <c r="A1578" s="12" t="s">
        <v>206</v>
      </c>
      <c r="B1578" s="12" t="s">
        <v>239</v>
      </c>
      <c r="C1578" s="12" t="s">
        <v>206</v>
      </c>
      <c r="D1578" s="12" t="s">
        <v>207</v>
      </c>
      <c r="E1578" s="32">
        <v>419</v>
      </c>
      <c r="F1578" s="32">
        <v>0</v>
      </c>
      <c r="G1578" s="32">
        <v>0</v>
      </c>
    </row>
    <row r="1579" spans="1:7" s="1" customFormat="1" ht="18" customHeight="1">
      <c r="A1579" s="12" t="s">
        <v>206</v>
      </c>
      <c r="B1579" s="12" t="s">
        <v>239</v>
      </c>
      <c r="C1579" s="12" t="s">
        <v>206</v>
      </c>
      <c r="D1579" s="12" t="s">
        <v>240</v>
      </c>
      <c r="E1579" s="32">
        <v>4106</v>
      </c>
      <c r="F1579" s="32">
        <v>1490</v>
      </c>
      <c r="G1579" s="32">
        <v>0</v>
      </c>
    </row>
    <row r="1580" spans="1:7" s="1" customFormat="1" ht="18" customHeight="1">
      <c r="A1580" s="12" t="s">
        <v>206</v>
      </c>
      <c r="B1580" s="12" t="s">
        <v>239</v>
      </c>
      <c r="C1580" s="12" t="s">
        <v>206</v>
      </c>
      <c r="D1580" s="12" t="s">
        <v>241</v>
      </c>
      <c r="E1580" s="32">
        <v>122522</v>
      </c>
      <c r="F1580" s="32">
        <v>211718</v>
      </c>
      <c r="G1580" s="32">
        <v>0</v>
      </c>
    </row>
    <row r="1581" spans="1:7" s="1" customFormat="1" ht="18" customHeight="1">
      <c r="A1581" s="12" t="s">
        <v>206</v>
      </c>
      <c r="B1581" s="12" t="s">
        <v>239</v>
      </c>
      <c r="C1581" s="12" t="s">
        <v>206</v>
      </c>
      <c r="D1581" s="12" t="s">
        <v>208</v>
      </c>
      <c r="E1581" s="32">
        <v>62727</v>
      </c>
      <c r="F1581" s="32">
        <v>2163</v>
      </c>
      <c r="G1581" s="32">
        <v>0</v>
      </c>
    </row>
    <row r="1582" spans="1:7" s="1" customFormat="1" ht="18" customHeight="1">
      <c r="A1582" s="12" t="s">
        <v>206</v>
      </c>
      <c r="B1582" s="12" t="s">
        <v>361</v>
      </c>
      <c r="C1582" s="12" t="s">
        <v>206</v>
      </c>
      <c r="D1582" s="12" t="s">
        <v>241</v>
      </c>
      <c r="E1582" s="32">
        <v>327</v>
      </c>
      <c r="F1582" s="32">
        <v>0</v>
      </c>
      <c r="G1582" s="32">
        <v>0</v>
      </c>
    </row>
    <row r="1583" spans="1:7" s="1" customFormat="1" ht="18" customHeight="1">
      <c r="A1583" s="12" t="s">
        <v>206</v>
      </c>
      <c r="B1583" s="12" t="s">
        <v>240</v>
      </c>
      <c r="C1583" s="12" t="s">
        <v>209</v>
      </c>
      <c r="D1583" s="12" t="s">
        <v>210</v>
      </c>
      <c r="E1583" s="32">
        <v>600</v>
      </c>
      <c r="F1583" s="32">
        <v>0</v>
      </c>
      <c r="G1583" s="32">
        <v>0</v>
      </c>
    </row>
    <row r="1584" spans="1:7" s="1" customFormat="1" ht="18" customHeight="1">
      <c r="A1584" s="12" t="s">
        <v>206</v>
      </c>
      <c r="B1584" s="12" t="s">
        <v>240</v>
      </c>
      <c r="C1584" s="12" t="s">
        <v>211</v>
      </c>
      <c r="D1584" s="12" t="s">
        <v>274</v>
      </c>
      <c r="E1584" s="32">
        <v>1</v>
      </c>
      <c r="F1584" s="32">
        <v>0</v>
      </c>
      <c r="G1584" s="32">
        <v>0</v>
      </c>
    </row>
    <row r="1585" spans="1:7" s="1" customFormat="1" ht="18" customHeight="1">
      <c r="A1585" s="12" t="s">
        <v>206</v>
      </c>
      <c r="B1585" s="12" t="s">
        <v>240</v>
      </c>
      <c r="C1585" s="12" t="s">
        <v>211</v>
      </c>
      <c r="D1585" s="12" t="s">
        <v>213</v>
      </c>
      <c r="E1585" s="32">
        <v>8080</v>
      </c>
      <c r="F1585" s="32">
        <v>0</v>
      </c>
      <c r="G1585" s="32">
        <v>0</v>
      </c>
    </row>
    <row r="1586" spans="1:7" s="1" customFormat="1" ht="18" customHeight="1">
      <c r="A1586" s="12" t="s">
        <v>206</v>
      </c>
      <c r="B1586" s="12" t="s">
        <v>240</v>
      </c>
      <c r="C1586" s="12" t="s">
        <v>211</v>
      </c>
      <c r="D1586" s="12" t="s">
        <v>214</v>
      </c>
      <c r="E1586" s="32">
        <v>642</v>
      </c>
      <c r="F1586" s="32">
        <v>0</v>
      </c>
      <c r="G1586" s="32">
        <v>0</v>
      </c>
    </row>
    <row r="1587" spans="1:7" s="1" customFormat="1" ht="18" customHeight="1">
      <c r="A1587" s="12" t="s">
        <v>206</v>
      </c>
      <c r="B1587" s="12" t="s">
        <v>240</v>
      </c>
      <c r="C1587" s="12" t="s">
        <v>211</v>
      </c>
      <c r="D1587" s="12" t="s">
        <v>278</v>
      </c>
      <c r="E1587" s="32">
        <v>6</v>
      </c>
      <c r="F1587" s="32">
        <v>0</v>
      </c>
      <c r="G1587" s="32">
        <v>0</v>
      </c>
    </row>
    <row r="1588" spans="1:7" s="1" customFormat="1" ht="18" customHeight="1">
      <c r="A1588" s="12" t="s">
        <v>206</v>
      </c>
      <c r="B1588" s="12" t="s">
        <v>240</v>
      </c>
      <c r="C1588" s="12" t="s">
        <v>187</v>
      </c>
      <c r="D1588" s="12" t="s">
        <v>188</v>
      </c>
      <c r="E1588" s="32">
        <v>180</v>
      </c>
      <c r="F1588" s="32">
        <v>0</v>
      </c>
      <c r="G1588" s="32">
        <v>0</v>
      </c>
    </row>
    <row r="1589" spans="1:7" s="1" customFormat="1" ht="18" customHeight="1">
      <c r="A1589" s="12" t="s">
        <v>206</v>
      </c>
      <c r="B1589" s="12" t="s">
        <v>240</v>
      </c>
      <c r="C1589" s="12" t="s">
        <v>189</v>
      </c>
      <c r="D1589" s="12" t="s">
        <v>190</v>
      </c>
      <c r="E1589" s="32">
        <v>13131</v>
      </c>
      <c r="F1589" s="32">
        <v>0</v>
      </c>
      <c r="G1589" s="32">
        <v>0</v>
      </c>
    </row>
    <row r="1590" spans="1:7" s="1" customFormat="1" ht="18" customHeight="1">
      <c r="A1590" s="12" t="s">
        <v>206</v>
      </c>
      <c r="B1590" s="12" t="s">
        <v>240</v>
      </c>
      <c r="C1590" s="12" t="s">
        <v>202</v>
      </c>
      <c r="D1590" s="12" t="s">
        <v>203</v>
      </c>
      <c r="E1590" s="32">
        <v>99</v>
      </c>
      <c r="F1590" s="32">
        <v>0</v>
      </c>
      <c r="G1590" s="32">
        <v>0</v>
      </c>
    </row>
    <row r="1591" spans="1:7" s="1" customFormat="1" ht="18" customHeight="1">
      <c r="A1591" s="12" t="s">
        <v>206</v>
      </c>
      <c r="B1591" s="12" t="s">
        <v>240</v>
      </c>
      <c r="C1591" s="12" t="s">
        <v>202</v>
      </c>
      <c r="D1591" s="12" t="s">
        <v>281</v>
      </c>
      <c r="E1591" s="32">
        <v>1633</v>
      </c>
      <c r="F1591" s="32">
        <v>0</v>
      </c>
      <c r="G1591" s="32">
        <v>0</v>
      </c>
    </row>
    <row r="1592" spans="1:7" s="1" customFormat="1" ht="18" customHeight="1">
      <c r="A1592" s="12" t="s">
        <v>206</v>
      </c>
      <c r="B1592" s="12" t="s">
        <v>240</v>
      </c>
      <c r="C1592" s="12" t="s">
        <v>202</v>
      </c>
      <c r="D1592" s="12" t="s">
        <v>319</v>
      </c>
      <c r="E1592" s="32">
        <v>29</v>
      </c>
      <c r="F1592" s="32">
        <v>0</v>
      </c>
      <c r="G1592" s="32">
        <v>0</v>
      </c>
    </row>
    <row r="1593" spans="1:7" s="1" customFormat="1" ht="18" customHeight="1">
      <c r="A1593" s="12" t="s">
        <v>206</v>
      </c>
      <c r="B1593" s="12" t="s">
        <v>240</v>
      </c>
      <c r="C1593" s="12" t="s">
        <v>191</v>
      </c>
      <c r="D1593" s="12" t="s">
        <v>192</v>
      </c>
      <c r="E1593" s="32">
        <v>6725</v>
      </c>
      <c r="F1593" s="32">
        <v>0</v>
      </c>
      <c r="G1593" s="32">
        <v>0</v>
      </c>
    </row>
    <row r="1594" spans="1:7" s="1" customFormat="1" ht="18" customHeight="1">
      <c r="A1594" s="12" t="s">
        <v>206</v>
      </c>
      <c r="B1594" s="12" t="s">
        <v>240</v>
      </c>
      <c r="C1594" s="12" t="s">
        <v>193</v>
      </c>
      <c r="D1594" s="12" t="s">
        <v>194</v>
      </c>
      <c r="E1594" s="32">
        <v>26076</v>
      </c>
      <c r="F1594" s="32">
        <v>305975</v>
      </c>
      <c r="G1594" s="32">
        <v>0</v>
      </c>
    </row>
    <row r="1595" spans="1:7" s="1" customFormat="1" ht="18" customHeight="1">
      <c r="A1595" s="12" t="s">
        <v>206</v>
      </c>
      <c r="B1595" s="12" t="s">
        <v>240</v>
      </c>
      <c r="C1595" s="12" t="s">
        <v>204</v>
      </c>
      <c r="D1595" s="12" t="s">
        <v>305</v>
      </c>
      <c r="E1595" s="32">
        <v>59</v>
      </c>
      <c r="F1595" s="32">
        <v>0</v>
      </c>
      <c r="G1595" s="32">
        <v>0</v>
      </c>
    </row>
    <row r="1596" spans="1:7" s="1" customFormat="1" ht="18" customHeight="1">
      <c r="A1596" s="12" t="s">
        <v>206</v>
      </c>
      <c r="B1596" s="12" t="s">
        <v>240</v>
      </c>
      <c r="C1596" s="12" t="s">
        <v>204</v>
      </c>
      <c r="D1596" s="12" t="s">
        <v>205</v>
      </c>
      <c r="E1596" s="32">
        <v>189</v>
      </c>
      <c r="F1596" s="32">
        <v>0</v>
      </c>
      <c r="G1596" s="32">
        <v>0</v>
      </c>
    </row>
    <row r="1597" spans="1:7" s="1" customFormat="1" ht="18" customHeight="1">
      <c r="A1597" s="12" t="s">
        <v>206</v>
      </c>
      <c r="B1597" s="12" t="s">
        <v>240</v>
      </c>
      <c r="C1597" s="12" t="s">
        <v>204</v>
      </c>
      <c r="D1597" s="12" t="s">
        <v>230</v>
      </c>
      <c r="E1597" s="32">
        <v>11085</v>
      </c>
      <c r="F1597" s="32">
        <v>270</v>
      </c>
      <c r="G1597" s="32">
        <v>0</v>
      </c>
    </row>
    <row r="1598" spans="1:7" s="1" customFormat="1" ht="18" customHeight="1">
      <c r="A1598" s="12" t="s">
        <v>206</v>
      </c>
      <c r="B1598" s="12" t="s">
        <v>240</v>
      </c>
      <c r="C1598" s="12" t="s">
        <v>231</v>
      </c>
      <c r="D1598" s="12" t="s">
        <v>232</v>
      </c>
      <c r="E1598" s="32">
        <v>529</v>
      </c>
      <c r="F1598" s="32">
        <v>0</v>
      </c>
      <c r="G1598" s="32">
        <v>0</v>
      </c>
    </row>
    <row r="1599" spans="1:7" s="1" customFormat="1" ht="18" customHeight="1">
      <c r="A1599" s="12" t="s">
        <v>206</v>
      </c>
      <c r="B1599" s="12" t="s">
        <v>240</v>
      </c>
      <c r="C1599" s="12" t="s">
        <v>233</v>
      </c>
      <c r="D1599" s="12" t="s">
        <v>234</v>
      </c>
      <c r="E1599" s="32">
        <v>288</v>
      </c>
      <c r="F1599" s="32">
        <v>0</v>
      </c>
      <c r="G1599" s="32">
        <v>0</v>
      </c>
    </row>
    <row r="1600" spans="1:7" s="1" customFormat="1" ht="18" customHeight="1">
      <c r="A1600" s="12" t="s">
        <v>206</v>
      </c>
      <c r="B1600" s="12" t="s">
        <v>240</v>
      </c>
      <c r="C1600" s="12" t="s">
        <v>206</v>
      </c>
      <c r="D1600" s="12" t="s">
        <v>343</v>
      </c>
      <c r="E1600" s="32">
        <v>1251</v>
      </c>
      <c r="F1600" s="32">
        <v>0</v>
      </c>
      <c r="G1600" s="32">
        <v>0</v>
      </c>
    </row>
    <row r="1601" spans="1:7" s="1" customFormat="1" ht="18" customHeight="1">
      <c r="A1601" s="12" t="s">
        <v>206</v>
      </c>
      <c r="B1601" s="12" t="s">
        <v>240</v>
      </c>
      <c r="C1601" s="12" t="s">
        <v>206</v>
      </c>
      <c r="D1601" s="12" t="s">
        <v>284</v>
      </c>
      <c r="E1601" s="32">
        <v>5</v>
      </c>
      <c r="F1601" s="32">
        <v>0</v>
      </c>
      <c r="G1601" s="32">
        <v>0</v>
      </c>
    </row>
    <row r="1602" spans="1:7" s="1" customFormat="1" ht="18" customHeight="1">
      <c r="A1602" s="12" t="s">
        <v>206</v>
      </c>
      <c r="B1602" s="12" t="s">
        <v>240</v>
      </c>
      <c r="C1602" s="12" t="s">
        <v>206</v>
      </c>
      <c r="D1602" s="12" t="s">
        <v>207</v>
      </c>
      <c r="E1602" s="32">
        <v>662</v>
      </c>
      <c r="F1602" s="32">
        <v>0</v>
      </c>
      <c r="G1602" s="32">
        <v>0</v>
      </c>
    </row>
    <row r="1603" spans="1:7" s="1" customFormat="1" ht="18" customHeight="1">
      <c r="A1603" s="12" t="s">
        <v>206</v>
      </c>
      <c r="B1603" s="12" t="s">
        <v>240</v>
      </c>
      <c r="C1603" s="12" t="s">
        <v>206</v>
      </c>
      <c r="D1603" s="12" t="s">
        <v>344</v>
      </c>
      <c r="E1603" s="32">
        <v>5</v>
      </c>
      <c r="F1603" s="32">
        <v>0</v>
      </c>
      <c r="G1603" s="32">
        <v>0</v>
      </c>
    </row>
    <row r="1604" spans="1:7" s="1" customFormat="1" ht="18" customHeight="1">
      <c r="A1604" s="12" t="s">
        <v>206</v>
      </c>
      <c r="B1604" s="12" t="s">
        <v>240</v>
      </c>
      <c r="C1604" s="12" t="s">
        <v>206</v>
      </c>
      <c r="D1604" s="12" t="s">
        <v>239</v>
      </c>
      <c r="E1604" s="32">
        <v>5375</v>
      </c>
      <c r="F1604" s="32">
        <v>130</v>
      </c>
      <c r="G1604" s="32">
        <v>0</v>
      </c>
    </row>
    <row r="1605" spans="1:7" s="1" customFormat="1" ht="18" customHeight="1">
      <c r="A1605" s="12" t="s">
        <v>206</v>
      </c>
      <c r="B1605" s="12" t="s">
        <v>240</v>
      </c>
      <c r="C1605" s="12" t="s">
        <v>206</v>
      </c>
      <c r="D1605" s="12" t="s">
        <v>241</v>
      </c>
      <c r="E1605" s="32">
        <v>125513</v>
      </c>
      <c r="F1605" s="32">
        <v>327253</v>
      </c>
      <c r="G1605" s="32">
        <v>7</v>
      </c>
    </row>
    <row r="1606" spans="1:7" s="1" customFormat="1" ht="18" customHeight="1">
      <c r="A1606" s="12" t="s">
        <v>206</v>
      </c>
      <c r="B1606" s="12" t="s">
        <v>240</v>
      </c>
      <c r="C1606" s="12" t="s">
        <v>206</v>
      </c>
      <c r="D1606" s="12" t="s">
        <v>208</v>
      </c>
      <c r="E1606" s="32">
        <v>20447</v>
      </c>
      <c r="F1606" s="32">
        <v>25</v>
      </c>
      <c r="G1606" s="32">
        <v>0</v>
      </c>
    </row>
    <row r="1607" spans="1:7" ht="18" customHeight="1">
      <c r="A1607" t="s">
        <v>206</v>
      </c>
      <c r="B1607" t="s">
        <v>293</v>
      </c>
      <c r="C1607" t="s">
        <v>202</v>
      </c>
      <c r="D1607" t="s">
        <v>203</v>
      </c>
      <c r="E1607" s="33">
        <v>2423</v>
      </c>
      <c r="F1607" s="33">
        <v>0</v>
      </c>
      <c r="G1607" s="33">
        <v>0</v>
      </c>
    </row>
    <row r="1608" spans="1:7" ht="18" customHeight="1">
      <c r="A1608" t="s">
        <v>206</v>
      </c>
      <c r="B1608" t="s">
        <v>293</v>
      </c>
      <c r="C1608" t="s">
        <v>202</v>
      </c>
      <c r="D1608" t="s">
        <v>281</v>
      </c>
      <c r="E1608" s="33">
        <v>1723</v>
      </c>
      <c r="F1608" s="33">
        <v>196</v>
      </c>
      <c r="G1608" s="33">
        <v>0</v>
      </c>
    </row>
    <row r="1609" spans="1:7" ht="18" customHeight="1">
      <c r="A1609" t="s">
        <v>206</v>
      </c>
      <c r="B1609" t="s">
        <v>293</v>
      </c>
      <c r="C1609" t="s">
        <v>226</v>
      </c>
      <c r="D1609" t="s">
        <v>227</v>
      </c>
      <c r="E1609" s="33">
        <v>3154</v>
      </c>
      <c r="F1609" s="33">
        <v>0</v>
      </c>
      <c r="G1609" s="33">
        <v>0</v>
      </c>
    </row>
    <row r="1610" spans="1:7" ht="18" customHeight="1">
      <c r="A1610" t="s">
        <v>206</v>
      </c>
      <c r="B1610" t="s">
        <v>293</v>
      </c>
      <c r="C1610" t="s">
        <v>204</v>
      </c>
      <c r="D1610" t="s">
        <v>205</v>
      </c>
      <c r="E1610" s="33">
        <v>220</v>
      </c>
      <c r="F1610" s="33">
        <v>50</v>
      </c>
      <c r="G1610" s="33">
        <v>0</v>
      </c>
    </row>
    <row r="1611" spans="1:7" ht="18" customHeight="1">
      <c r="A1611" t="s">
        <v>206</v>
      </c>
      <c r="B1611" t="s">
        <v>293</v>
      </c>
      <c r="C1611" t="s">
        <v>204</v>
      </c>
      <c r="D1611" t="s">
        <v>230</v>
      </c>
      <c r="E1611" s="33">
        <v>7644</v>
      </c>
      <c r="F1611" s="33">
        <v>2120</v>
      </c>
      <c r="G1611" s="33">
        <v>0</v>
      </c>
    </row>
    <row r="1612" spans="1:7" ht="18" customHeight="1">
      <c r="A1612" t="s">
        <v>206</v>
      </c>
      <c r="B1612" t="s">
        <v>293</v>
      </c>
      <c r="C1612" t="s">
        <v>206</v>
      </c>
      <c r="D1612" t="s">
        <v>207</v>
      </c>
      <c r="E1612" s="33">
        <v>45</v>
      </c>
      <c r="F1612" s="33">
        <v>0</v>
      </c>
      <c r="G1612" s="33">
        <v>0</v>
      </c>
    </row>
    <row r="1613" spans="1:7" ht="18" customHeight="1">
      <c r="A1613" t="s">
        <v>206</v>
      </c>
      <c r="B1613" t="s">
        <v>293</v>
      </c>
      <c r="C1613" t="s">
        <v>206</v>
      </c>
      <c r="D1613" t="s">
        <v>208</v>
      </c>
      <c r="E1613" s="33">
        <v>24</v>
      </c>
      <c r="F1613" s="33">
        <v>0</v>
      </c>
      <c r="G1613" s="33">
        <v>0</v>
      </c>
    </row>
    <row r="1614" spans="1:7" ht="18" customHeight="1">
      <c r="A1614" t="s">
        <v>206</v>
      </c>
      <c r="B1614" t="s">
        <v>241</v>
      </c>
      <c r="C1614" t="s">
        <v>209</v>
      </c>
      <c r="D1614" t="s">
        <v>210</v>
      </c>
      <c r="E1614" s="33">
        <v>14486</v>
      </c>
      <c r="F1614" s="33">
        <v>126574</v>
      </c>
      <c r="G1614" s="33">
        <v>0</v>
      </c>
    </row>
    <row r="1615" spans="1:7" ht="18" customHeight="1">
      <c r="A1615" t="s">
        <v>206</v>
      </c>
      <c r="B1615" t="s">
        <v>241</v>
      </c>
      <c r="C1615" t="s">
        <v>185</v>
      </c>
      <c r="D1615" t="s">
        <v>186</v>
      </c>
      <c r="E1615" s="33">
        <v>1922</v>
      </c>
      <c r="F1615" s="33">
        <v>29529</v>
      </c>
      <c r="G1615" s="33">
        <v>0</v>
      </c>
    </row>
    <row r="1616" spans="1:7" ht="18" customHeight="1">
      <c r="A1616" t="s">
        <v>206</v>
      </c>
      <c r="B1616" t="s">
        <v>241</v>
      </c>
      <c r="C1616" t="s">
        <v>259</v>
      </c>
      <c r="D1616" t="s">
        <v>260</v>
      </c>
      <c r="E1616" s="33">
        <v>3898</v>
      </c>
      <c r="F1616" s="33">
        <v>399590</v>
      </c>
      <c r="G1616" s="33">
        <v>0</v>
      </c>
    </row>
    <row r="1617" spans="1:7" ht="18" customHeight="1">
      <c r="A1617" t="s">
        <v>206</v>
      </c>
      <c r="B1617" t="s">
        <v>241</v>
      </c>
      <c r="C1617" t="s">
        <v>211</v>
      </c>
      <c r="D1617" t="s">
        <v>277</v>
      </c>
      <c r="E1617" s="33">
        <v>71402</v>
      </c>
      <c r="F1617" s="33">
        <v>395333</v>
      </c>
      <c r="G1617" s="33">
        <v>0</v>
      </c>
    </row>
    <row r="1618" spans="1:7" ht="18" customHeight="1">
      <c r="A1618" t="s">
        <v>206</v>
      </c>
      <c r="B1618" t="s">
        <v>241</v>
      </c>
      <c r="C1618" t="s">
        <v>211</v>
      </c>
      <c r="D1618" t="s">
        <v>213</v>
      </c>
      <c r="E1618" s="33">
        <v>31355</v>
      </c>
      <c r="F1618" s="33">
        <v>3557</v>
      </c>
      <c r="G1618" s="33">
        <v>0</v>
      </c>
    </row>
    <row r="1619" spans="1:7" ht="18" customHeight="1">
      <c r="A1619" t="s">
        <v>206</v>
      </c>
      <c r="B1619" t="s">
        <v>241</v>
      </c>
      <c r="C1619" t="s">
        <v>211</v>
      </c>
      <c r="D1619" t="s">
        <v>214</v>
      </c>
      <c r="E1619" s="33">
        <v>204423</v>
      </c>
      <c r="F1619" s="33">
        <v>1909245</v>
      </c>
      <c r="G1619" s="33">
        <v>509</v>
      </c>
    </row>
    <row r="1620" spans="1:7" ht="18" customHeight="1">
      <c r="A1620" t="s">
        <v>206</v>
      </c>
      <c r="B1620" t="s">
        <v>241</v>
      </c>
      <c r="C1620" t="s">
        <v>211</v>
      </c>
      <c r="D1620" t="s">
        <v>215</v>
      </c>
      <c r="E1620" s="33">
        <v>4022</v>
      </c>
      <c r="F1620" s="33">
        <v>52450</v>
      </c>
      <c r="G1620" s="33">
        <v>0</v>
      </c>
    </row>
    <row r="1621" spans="1:7" ht="18" customHeight="1">
      <c r="A1621" t="s">
        <v>206</v>
      </c>
      <c r="B1621" t="s">
        <v>241</v>
      </c>
      <c r="C1621" t="s">
        <v>187</v>
      </c>
      <c r="D1621" t="s">
        <v>188</v>
      </c>
      <c r="E1621" s="33">
        <v>16946</v>
      </c>
      <c r="F1621" s="33">
        <v>848423</v>
      </c>
      <c r="G1621" s="33">
        <v>0</v>
      </c>
    </row>
    <row r="1622" spans="1:7" ht="18" customHeight="1">
      <c r="A1622" t="s">
        <v>206</v>
      </c>
      <c r="B1622" t="s">
        <v>241</v>
      </c>
      <c r="C1622" t="s">
        <v>189</v>
      </c>
      <c r="D1622" t="s">
        <v>190</v>
      </c>
      <c r="E1622" s="33">
        <v>928449</v>
      </c>
      <c r="F1622" s="33">
        <v>8648784</v>
      </c>
      <c r="G1622" s="33">
        <v>48660</v>
      </c>
    </row>
    <row r="1623" spans="1:7" ht="18" customHeight="1">
      <c r="A1623" t="s">
        <v>206</v>
      </c>
      <c r="B1623" t="s">
        <v>241</v>
      </c>
      <c r="C1623" t="s">
        <v>216</v>
      </c>
      <c r="D1623" t="s">
        <v>217</v>
      </c>
      <c r="E1623" s="33">
        <v>268091</v>
      </c>
      <c r="F1623" s="33">
        <v>1578072</v>
      </c>
      <c r="G1623" s="33">
        <v>891</v>
      </c>
    </row>
    <row r="1624" spans="1:7" ht="18" customHeight="1">
      <c r="A1624" t="s">
        <v>206</v>
      </c>
      <c r="B1624" t="s">
        <v>241</v>
      </c>
      <c r="C1624" t="s">
        <v>200</v>
      </c>
      <c r="D1624" t="s">
        <v>294</v>
      </c>
      <c r="E1624" s="33">
        <v>4215</v>
      </c>
      <c r="F1624" s="33">
        <v>0</v>
      </c>
      <c r="G1624" s="33">
        <v>0</v>
      </c>
    </row>
    <row r="1625" spans="1:7" ht="18" customHeight="1">
      <c r="A1625" t="s">
        <v>206</v>
      </c>
      <c r="B1625" t="s">
        <v>241</v>
      </c>
      <c r="C1625" t="s">
        <v>200</v>
      </c>
      <c r="D1625" t="s">
        <v>201</v>
      </c>
      <c r="E1625" s="33">
        <v>298404</v>
      </c>
      <c r="F1625" s="33">
        <v>1839503</v>
      </c>
      <c r="G1625" s="33">
        <v>2286</v>
      </c>
    </row>
    <row r="1626" spans="1:7" ht="18" customHeight="1">
      <c r="A1626" t="s">
        <v>206</v>
      </c>
      <c r="B1626" t="s">
        <v>241</v>
      </c>
      <c r="C1626" t="s">
        <v>202</v>
      </c>
      <c r="D1626" t="s">
        <v>203</v>
      </c>
      <c r="E1626" s="33">
        <v>709616</v>
      </c>
      <c r="F1626" s="33">
        <v>3220261</v>
      </c>
      <c r="G1626" s="33">
        <v>5716</v>
      </c>
    </row>
    <row r="1627" spans="1:7" ht="18" customHeight="1">
      <c r="A1627" t="s">
        <v>206</v>
      </c>
      <c r="B1627" t="s">
        <v>241</v>
      </c>
      <c r="C1627" t="s">
        <v>202</v>
      </c>
      <c r="D1627" t="s">
        <v>317</v>
      </c>
      <c r="E1627" s="33">
        <v>9567</v>
      </c>
      <c r="F1627" s="33">
        <v>523</v>
      </c>
      <c r="G1627" s="33">
        <v>0</v>
      </c>
    </row>
    <row r="1628" spans="1:7" ht="18" customHeight="1">
      <c r="A1628" t="s">
        <v>206</v>
      </c>
      <c r="B1628" t="s">
        <v>241</v>
      </c>
      <c r="C1628" t="s">
        <v>202</v>
      </c>
      <c r="D1628" t="s">
        <v>220</v>
      </c>
      <c r="E1628" s="33">
        <v>198166</v>
      </c>
      <c r="F1628" s="33">
        <v>766487</v>
      </c>
      <c r="G1628" s="33">
        <v>20</v>
      </c>
    </row>
    <row r="1629" spans="1:7" ht="18" customHeight="1">
      <c r="A1629" t="s">
        <v>206</v>
      </c>
      <c r="B1629" t="s">
        <v>241</v>
      </c>
      <c r="C1629" t="s">
        <v>191</v>
      </c>
      <c r="D1629" t="s">
        <v>192</v>
      </c>
      <c r="E1629" s="33">
        <v>167907</v>
      </c>
      <c r="F1629" s="33">
        <v>821059</v>
      </c>
      <c r="G1629" s="33">
        <v>100904</v>
      </c>
    </row>
    <row r="1630" spans="1:7" ht="18" customHeight="1">
      <c r="A1630" t="s">
        <v>206</v>
      </c>
      <c r="B1630" t="s">
        <v>241</v>
      </c>
      <c r="C1630" t="s">
        <v>193</v>
      </c>
      <c r="D1630" t="s">
        <v>194</v>
      </c>
      <c r="E1630" s="33">
        <v>117103</v>
      </c>
      <c r="F1630" s="33">
        <v>723555</v>
      </c>
      <c r="G1630" s="33">
        <v>672</v>
      </c>
    </row>
    <row r="1631" spans="1:7" ht="18" customHeight="1">
      <c r="A1631" t="s">
        <v>206</v>
      </c>
      <c r="B1631" t="s">
        <v>241</v>
      </c>
      <c r="C1631" t="s">
        <v>195</v>
      </c>
      <c r="D1631" t="s">
        <v>196</v>
      </c>
      <c r="E1631" s="33">
        <v>12993</v>
      </c>
      <c r="F1631" s="33">
        <v>613232</v>
      </c>
      <c r="G1631" s="33">
        <v>1726</v>
      </c>
    </row>
    <row r="1632" spans="1:7" ht="18" customHeight="1">
      <c r="A1632" t="s">
        <v>206</v>
      </c>
      <c r="B1632" t="s">
        <v>241</v>
      </c>
      <c r="C1632" t="s">
        <v>288</v>
      </c>
      <c r="D1632" t="s">
        <v>289</v>
      </c>
      <c r="E1632" s="33">
        <v>8321</v>
      </c>
      <c r="F1632" s="33">
        <v>28560</v>
      </c>
      <c r="G1632" s="33">
        <v>0</v>
      </c>
    </row>
    <row r="1633" spans="1:7" ht="18" customHeight="1">
      <c r="A1633" t="s">
        <v>206</v>
      </c>
      <c r="B1633" t="s">
        <v>241</v>
      </c>
      <c r="C1633" t="s">
        <v>222</v>
      </c>
      <c r="D1633" t="s">
        <v>225</v>
      </c>
      <c r="E1633" s="33">
        <v>8887</v>
      </c>
      <c r="F1633" s="33">
        <v>1122086</v>
      </c>
      <c r="G1633" s="33">
        <v>0</v>
      </c>
    </row>
    <row r="1634" spans="1:7" ht="18" customHeight="1">
      <c r="A1634" t="s">
        <v>206</v>
      </c>
      <c r="B1634" t="s">
        <v>241</v>
      </c>
      <c r="C1634" t="s">
        <v>226</v>
      </c>
      <c r="D1634" t="s">
        <v>227</v>
      </c>
      <c r="E1634" s="33">
        <v>604257</v>
      </c>
      <c r="F1634" s="33">
        <v>2236069</v>
      </c>
      <c r="G1634" s="33">
        <v>3428</v>
      </c>
    </row>
    <row r="1635" spans="1:7" ht="18" customHeight="1">
      <c r="A1635" t="s">
        <v>206</v>
      </c>
      <c r="B1635" t="s">
        <v>241</v>
      </c>
      <c r="C1635" t="s">
        <v>226</v>
      </c>
      <c r="D1635" t="s">
        <v>228</v>
      </c>
      <c r="E1635" s="33">
        <v>12907</v>
      </c>
      <c r="F1635" s="33">
        <v>34837</v>
      </c>
      <c r="G1635" s="33">
        <v>165</v>
      </c>
    </row>
    <row r="1636" spans="1:7" ht="18" customHeight="1">
      <c r="A1636" t="s">
        <v>206</v>
      </c>
      <c r="B1636" t="s">
        <v>241</v>
      </c>
      <c r="C1636" t="s">
        <v>226</v>
      </c>
      <c r="D1636" t="s">
        <v>229</v>
      </c>
      <c r="E1636" s="33">
        <v>123167</v>
      </c>
      <c r="F1636" s="33">
        <v>338868</v>
      </c>
      <c r="G1636" s="33">
        <v>336</v>
      </c>
    </row>
    <row r="1637" spans="1:7" ht="18" customHeight="1">
      <c r="A1637" t="s">
        <v>206</v>
      </c>
      <c r="B1637" t="s">
        <v>241</v>
      </c>
      <c r="C1637" t="s">
        <v>226</v>
      </c>
      <c r="D1637" t="s">
        <v>304</v>
      </c>
      <c r="E1637" s="33">
        <v>87548</v>
      </c>
      <c r="F1637" s="33">
        <v>146957</v>
      </c>
      <c r="G1637" s="33">
        <v>0</v>
      </c>
    </row>
    <row r="1638" spans="1:7" ht="18" customHeight="1">
      <c r="A1638" t="s">
        <v>206</v>
      </c>
      <c r="B1638" t="s">
        <v>241</v>
      </c>
      <c r="C1638" t="s">
        <v>204</v>
      </c>
      <c r="D1638" t="s">
        <v>305</v>
      </c>
      <c r="E1638" s="33">
        <v>727</v>
      </c>
      <c r="F1638" s="33">
        <v>5</v>
      </c>
      <c r="G1638" s="33">
        <v>0</v>
      </c>
    </row>
    <row r="1639" spans="1:7" ht="18" customHeight="1">
      <c r="A1639" t="s">
        <v>206</v>
      </c>
      <c r="B1639" t="s">
        <v>241</v>
      </c>
      <c r="C1639" t="s">
        <v>204</v>
      </c>
      <c r="D1639" t="s">
        <v>205</v>
      </c>
      <c r="E1639" s="33">
        <v>303278</v>
      </c>
      <c r="F1639" s="33">
        <v>1277037</v>
      </c>
      <c r="G1639" s="33">
        <v>0</v>
      </c>
    </row>
    <row r="1640" spans="1:7" ht="18" customHeight="1">
      <c r="A1640" t="s">
        <v>206</v>
      </c>
      <c r="B1640" t="s">
        <v>241</v>
      </c>
      <c r="C1640" t="s">
        <v>204</v>
      </c>
      <c r="D1640" t="s">
        <v>230</v>
      </c>
      <c r="E1640" s="33">
        <v>1802915</v>
      </c>
      <c r="F1640" s="33">
        <v>2405411</v>
      </c>
      <c r="G1640" s="33">
        <v>12547</v>
      </c>
    </row>
    <row r="1641" spans="1:7" ht="18" customHeight="1">
      <c r="A1641" t="s">
        <v>206</v>
      </c>
      <c r="B1641" t="s">
        <v>241</v>
      </c>
      <c r="C1641" t="s">
        <v>231</v>
      </c>
      <c r="D1641" t="s">
        <v>232</v>
      </c>
      <c r="E1641" s="33">
        <v>10640</v>
      </c>
      <c r="F1641" s="33">
        <v>388805</v>
      </c>
      <c r="G1641" s="33">
        <v>0</v>
      </c>
    </row>
    <row r="1642" spans="1:7" ht="18" customHeight="1">
      <c r="A1642" t="s">
        <v>206</v>
      </c>
      <c r="B1642" t="s">
        <v>241</v>
      </c>
      <c r="C1642" t="s">
        <v>233</v>
      </c>
      <c r="D1642" t="s">
        <v>338</v>
      </c>
      <c r="E1642" s="33">
        <v>61012</v>
      </c>
      <c r="F1642" s="33">
        <v>191530</v>
      </c>
      <c r="G1642" s="33">
        <v>0</v>
      </c>
    </row>
    <row r="1643" spans="1:7" ht="18" customHeight="1">
      <c r="A1643" t="s">
        <v>206</v>
      </c>
      <c r="B1643" t="s">
        <v>241</v>
      </c>
      <c r="C1643" t="s">
        <v>233</v>
      </c>
      <c r="D1643" t="s">
        <v>234</v>
      </c>
      <c r="E1643" s="33">
        <v>584567</v>
      </c>
      <c r="F1643" s="33">
        <v>2880400</v>
      </c>
      <c r="G1643" s="33">
        <v>3475</v>
      </c>
    </row>
    <row r="1644" spans="1:7" ht="18" customHeight="1">
      <c r="A1644" t="s">
        <v>206</v>
      </c>
      <c r="B1644" t="s">
        <v>241</v>
      </c>
      <c r="C1644" t="s">
        <v>235</v>
      </c>
      <c r="D1644" t="s">
        <v>302</v>
      </c>
      <c r="E1644" s="33">
        <v>28181</v>
      </c>
      <c r="F1644" s="33">
        <v>194532</v>
      </c>
      <c r="G1644" s="33">
        <v>43</v>
      </c>
    </row>
    <row r="1645" spans="1:7" ht="18" customHeight="1">
      <c r="A1645" t="s">
        <v>206</v>
      </c>
      <c r="B1645" t="s">
        <v>241</v>
      </c>
      <c r="C1645" t="s">
        <v>235</v>
      </c>
      <c r="D1645" t="s">
        <v>236</v>
      </c>
      <c r="E1645" s="33">
        <v>399071</v>
      </c>
      <c r="F1645" s="33">
        <v>923705</v>
      </c>
      <c r="G1645" s="33">
        <v>1013</v>
      </c>
    </row>
    <row r="1646" spans="1:7" ht="18" customHeight="1">
      <c r="A1646" t="s">
        <v>206</v>
      </c>
      <c r="B1646" t="s">
        <v>241</v>
      </c>
      <c r="C1646" t="s">
        <v>235</v>
      </c>
      <c r="D1646" t="s">
        <v>320</v>
      </c>
      <c r="E1646" s="33">
        <v>133439</v>
      </c>
      <c r="F1646" s="33">
        <v>229665</v>
      </c>
      <c r="G1646" s="33">
        <v>0</v>
      </c>
    </row>
    <row r="1647" spans="1:7" ht="18" customHeight="1">
      <c r="A1647" t="s">
        <v>206</v>
      </c>
      <c r="B1647" t="s">
        <v>241</v>
      </c>
      <c r="C1647" t="s">
        <v>235</v>
      </c>
      <c r="D1647" t="s">
        <v>272</v>
      </c>
      <c r="E1647" s="33">
        <v>221235</v>
      </c>
      <c r="F1647" s="33">
        <v>354285</v>
      </c>
      <c r="G1647" s="33">
        <v>0</v>
      </c>
    </row>
    <row r="1648" spans="1:7" ht="18" customHeight="1">
      <c r="A1648" t="s">
        <v>206</v>
      </c>
      <c r="B1648" t="s">
        <v>241</v>
      </c>
      <c r="C1648" t="s">
        <v>206</v>
      </c>
      <c r="D1648" t="s">
        <v>343</v>
      </c>
      <c r="E1648" s="33">
        <v>15224</v>
      </c>
      <c r="F1648" s="33">
        <v>11616</v>
      </c>
      <c r="G1648" s="33">
        <v>0</v>
      </c>
    </row>
    <row r="1649" spans="1:7" ht="18" customHeight="1">
      <c r="A1649" t="s">
        <v>206</v>
      </c>
      <c r="B1649" t="s">
        <v>241</v>
      </c>
      <c r="C1649" t="s">
        <v>206</v>
      </c>
      <c r="D1649" t="s">
        <v>284</v>
      </c>
      <c r="E1649" s="33">
        <v>36975</v>
      </c>
      <c r="F1649" s="33">
        <v>8097</v>
      </c>
      <c r="G1649" s="33">
        <v>0</v>
      </c>
    </row>
    <row r="1650" spans="1:7" ht="18" customHeight="1">
      <c r="A1650" t="s">
        <v>206</v>
      </c>
      <c r="B1650" t="s">
        <v>241</v>
      </c>
      <c r="C1650" t="s">
        <v>206</v>
      </c>
      <c r="D1650" t="s">
        <v>207</v>
      </c>
      <c r="E1650" s="33">
        <v>1268</v>
      </c>
      <c r="F1650" s="33">
        <v>2780</v>
      </c>
      <c r="G1650" s="33">
        <v>0</v>
      </c>
    </row>
    <row r="1651" spans="1:7" ht="18" customHeight="1">
      <c r="A1651" t="s">
        <v>206</v>
      </c>
      <c r="B1651" t="s">
        <v>241</v>
      </c>
      <c r="C1651" t="s">
        <v>206</v>
      </c>
      <c r="D1651" t="s">
        <v>344</v>
      </c>
      <c r="E1651" s="33">
        <v>10940</v>
      </c>
      <c r="F1651" s="33">
        <v>4009</v>
      </c>
      <c r="G1651" s="33">
        <v>0</v>
      </c>
    </row>
    <row r="1652" spans="1:7" ht="18" customHeight="1">
      <c r="A1652" t="s">
        <v>206</v>
      </c>
      <c r="B1652" t="s">
        <v>241</v>
      </c>
      <c r="C1652" t="s">
        <v>206</v>
      </c>
      <c r="D1652" t="s">
        <v>285</v>
      </c>
      <c r="E1652" s="33">
        <v>73511</v>
      </c>
      <c r="F1652" s="33">
        <v>185319</v>
      </c>
      <c r="G1652" s="33">
        <v>0</v>
      </c>
    </row>
    <row r="1653" spans="1:7" ht="18" customHeight="1">
      <c r="A1653" t="s">
        <v>206</v>
      </c>
      <c r="B1653" t="s">
        <v>241</v>
      </c>
      <c r="C1653" t="s">
        <v>206</v>
      </c>
      <c r="D1653" t="s">
        <v>239</v>
      </c>
      <c r="E1653" s="33">
        <v>122017</v>
      </c>
      <c r="F1653" s="33">
        <v>351139</v>
      </c>
      <c r="G1653" s="33">
        <v>7</v>
      </c>
    </row>
    <row r="1654" spans="1:7" ht="18" customHeight="1">
      <c r="A1654" t="s">
        <v>206</v>
      </c>
      <c r="B1654" t="s">
        <v>241</v>
      </c>
      <c r="C1654" t="s">
        <v>206</v>
      </c>
      <c r="D1654" t="s">
        <v>361</v>
      </c>
      <c r="E1654" s="33">
        <v>315</v>
      </c>
      <c r="F1654" s="33">
        <v>0</v>
      </c>
      <c r="G1654" s="33">
        <v>0</v>
      </c>
    </row>
    <row r="1655" spans="1:7" ht="18" customHeight="1">
      <c r="A1655" t="s">
        <v>206</v>
      </c>
      <c r="B1655" t="s">
        <v>241</v>
      </c>
      <c r="C1655" t="s">
        <v>206</v>
      </c>
      <c r="D1655" t="s">
        <v>240</v>
      </c>
      <c r="E1655" s="33">
        <v>126638</v>
      </c>
      <c r="F1655" s="33">
        <v>385488</v>
      </c>
      <c r="G1655" s="33">
        <v>658</v>
      </c>
    </row>
    <row r="1656" spans="1:7" ht="18" customHeight="1">
      <c r="A1656" t="s">
        <v>206</v>
      </c>
      <c r="B1656" t="s">
        <v>241</v>
      </c>
      <c r="C1656" t="s">
        <v>206</v>
      </c>
      <c r="D1656" t="s">
        <v>208</v>
      </c>
      <c r="E1656" s="33">
        <v>1468</v>
      </c>
      <c r="F1656" s="33">
        <v>904</v>
      </c>
      <c r="G1656" s="33">
        <v>0</v>
      </c>
    </row>
    <row r="1657" spans="1:7" ht="18" customHeight="1">
      <c r="A1657" t="s">
        <v>206</v>
      </c>
      <c r="B1657" t="s">
        <v>241</v>
      </c>
      <c r="C1657" t="s">
        <v>269</v>
      </c>
      <c r="D1657" t="s">
        <v>286</v>
      </c>
      <c r="E1657" s="33">
        <v>12269</v>
      </c>
      <c r="F1657" s="33">
        <v>359757</v>
      </c>
      <c r="G1657" s="33">
        <v>0</v>
      </c>
    </row>
    <row r="1658" spans="1:7" ht="18" customHeight="1">
      <c r="A1658" t="s">
        <v>206</v>
      </c>
      <c r="B1658" t="s">
        <v>208</v>
      </c>
      <c r="C1658" t="s">
        <v>182</v>
      </c>
      <c r="D1658" t="s">
        <v>184</v>
      </c>
      <c r="E1658" s="33">
        <v>2746</v>
      </c>
      <c r="F1658" s="33">
        <v>31279</v>
      </c>
      <c r="G1658" s="33">
        <v>125</v>
      </c>
    </row>
    <row r="1659" spans="1:7" ht="18" customHeight="1">
      <c r="A1659" t="s">
        <v>206</v>
      </c>
      <c r="B1659" t="s">
        <v>208</v>
      </c>
      <c r="C1659" t="s">
        <v>209</v>
      </c>
      <c r="D1659" t="s">
        <v>210</v>
      </c>
      <c r="E1659" s="33">
        <v>234033</v>
      </c>
      <c r="F1659" s="33">
        <v>1870647</v>
      </c>
      <c r="G1659" s="33">
        <v>15915</v>
      </c>
    </row>
    <row r="1660" spans="1:7" ht="18" customHeight="1">
      <c r="A1660" t="s">
        <v>206</v>
      </c>
      <c r="B1660" t="s">
        <v>208</v>
      </c>
      <c r="C1660" t="s">
        <v>185</v>
      </c>
      <c r="D1660" t="s">
        <v>186</v>
      </c>
      <c r="E1660" s="33">
        <v>269485</v>
      </c>
      <c r="F1660" s="33">
        <v>48277719</v>
      </c>
      <c r="G1660" s="33">
        <v>2183728</v>
      </c>
    </row>
    <row r="1661" spans="1:7" ht="18" customHeight="1">
      <c r="A1661" t="s">
        <v>206</v>
      </c>
      <c r="B1661" t="s">
        <v>208</v>
      </c>
      <c r="C1661" t="s">
        <v>259</v>
      </c>
      <c r="D1661" t="s">
        <v>260</v>
      </c>
      <c r="E1661" s="33">
        <v>4045</v>
      </c>
      <c r="F1661" s="33">
        <v>261889</v>
      </c>
      <c r="G1661" s="33">
        <v>16424</v>
      </c>
    </row>
    <row r="1662" spans="1:7" ht="18" customHeight="1">
      <c r="A1662" t="s">
        <v>206</v>
      </c>
      <c r="B1662" t="s">
        <v>208</v>
      </c>
      <c r="C1662" t="s">
        <v>211</v>
      </c>
      <c r="D1662" t="s">
        <v>274</v>
      </c>
      <c r="E1662" s="33">
        <v>233</v>
      </c>
      <c r="F1662" s="33">
        <v>0</v>
      </c>
      <c r="G1662" s="33">
        <v>0</v>
      </c>
    </row>
    <row r="1663" spans="1:7" ht="18" customHeight="1">
      <c r="A1663" t="s">
        <v>206</v>
      </c>
      <c r="B1663" t="s">
        <v>208</v>
      </c>
      <c r="C1663" t="s">
        <v>211</v>
      </c>
      <c r="D1663" t="s">
        <v>277</v>
      </c>
      <c r="E1663" s="33">
        <v>11620</v>
      </c>
      <c r="F1663" s="33">
        <v>139985</v>
      </c>
      <c r="G1663" s="33">
        <v>749</v>
      </c>
    </row>
    <row r="1664" spans="1:7" ht="18" customHeight="1">
      <c r="A1664" t="s">
        <v>206</v>
      </c>
      <c r="B1664" t="s">
        <v>208</v>
      </c>
      <c r="C1664" t="s">
        <v>211</v>
      </c>
      <c r="D1664" t="s">
        <v>213</v>
      </c>
      <c r="E1664" s="33">
        <v>185355</v>
      </c>
      <c r="F1664" s="33">
        <v>403614</v>
      </c>
      <c r="G1664" s="33">
        <v>1815</v>
      </c>
    </row>
    <row r="1665" spans="1:7" ht="18" customHeight="1">
      <c r="A1665" t="s">
        <v>206</v>
      </c>
      <c r="B1665" t="s">
        <v>208</v>
      </c>
      <c r="C1665" t="s">
        <v>211</v>
      </c>
      <c r="D1665" t="s">
        <v>214</v>
      </c>
      <c r="E1665" s="33">
        <v>918350</v>
      </c>
      <c r="F1665" s="33">
        <v>11355658</v>
      </c>
      <c r="G1665" s="33">
        <v>8008032</v>
      </c>
    </row>
    <row r="1666" spans="1:7" ht="18" customHeight="1">
      <c r="A1666" t="s">
        <v>206</v>
      </c>
      <c r="B1666" t="s">
        <v>208</v>
      </c>
      <c r="C1666" t="s">
        <v>211</v>
      </c>
      <c r="D1666" t="s">
        <v>215</v>
      </c>
      <c r="E1666" s="33">
        <v>6207</v>
      </c>
      <c r="F1666" s="33">
        <v>0</v>
      </c>
      <c r="G1666" s="33">
        <v>0</v>
      </c>
    </row>
    <row r="1667" spans="1:7" ht="18" customHeight="1">
      <c r="A1667" t="s">
        <v>206</v>
      </c>
      <c r="B1667" t="s">
        <v>208</v>
      </c>
      <c r="C1667" t="s">
        <v>211</v>
      </c>
      <c r="D1667" t="s">
        <v>278</v>
      </c>
      <c r="E1667" s="33">
        <v>4439</v>
      </c>
      <c r="F1667" s="33">
        <v>720</v>
      </c>
      <c r="G1667" s="33">
        <v>0</v>
      </c>
    </row>
    <row r="1668" spans="1:7" ht="18" customHeight="1">
      <c r="A1668" t="s">
        <v>206</v>
      </c>
      <c r="B1668" t="s">
        <v>208</v>
      </c>
      <c r="C1668" t="s">
        <v>187</v>
      </c>
      <c r="D1668" t="s">
        <v>188</v>
      </c>
      <c r="E1668" s="33">
        <v>556511</v>
      </c>
      <c r="F1668" s="33">
        <v>11125787</v>
      </c>
      <c r="G1668" s="33">
        <v>929837</v>
      </c>
    </row>
    <row r="1669" spans="1:7" ht="18" customHeight="1">
      <c r="A1669" t="s">
        <v>206</v>
      </c>
      <c r="B1669" t="s">
        <v>208</v>
      </c>
      <c r="C1669" t="s">
        <v>187</v>
      </c>
      <c r="D1669" t="s">
        <v>287</v>
      </c>
      <c r="E1669" s="33">
        <v>5410</v>
      </c>
      <c r="F1669" s="33">
        <v>9242</v>
      </c>
      <c r="G1669" s="33">
        <v>0</v>
      </c>
    </row>
    <row r="1670" spans="1:7" ht="18" customHeight="1">
      <c r="A1670" t="s">
        <v>206</v>
      </c>
      <c r="B1670" t="s">
        <v>208</v>
      </c>
      <c r="C1670" t="s">
        <v>189</v>
      </c>
      <c r="D1670" t="s">
        <v>190</v>
      </c>
      <c r="E1670" s="33">
        <v>592162</v>
      </c>
      <c r="F1670" s="33">
        <v>5238215</v>
      </c>
      <c r="G1670" s="33">
        <v>9847788</v>
      </c>
    </row>
    <row r="1671" spans="1:7" ht="18" customHeight="1">
      <c r="A1671" t="s">
        <v>206</v>
      </c>
      <c r="B1671" t="s">
        <v>208</v>
      </c>
      <c r="C1671" t="s">
        <v>216</v>
      </c>
      <c r="D1671" t="s">
        <v>217</v>
      </c>
      <c r="E1671" s="33">
        <v>130048</v>
      </c>
      <c r="F1671" s="33">
        <v>357535</v>
      </c>
      <c r="G1671" s="33">
        <v>6958</v>
      </c>
    </row>
    <row r="1672" spans="1:7" ht="18" customHeight="1">
      <c r="A1672" t="s">
        <v>206</v>
      </c>
      <c r="B1672" t="s">
        <v>208</v>
      </c>
      <c r="C1672" t="s">
        <v>200</v>
      </c>
      <c r="D1672" t="s">
        <v>294</v>
      </c>
      <c r="E1672" s="33">
        <v>54210</v>
      </c>
      <c r="F1672" s="33">
        <v>0</v>
      </c>
      <c r="G1672" s="33">
        <v>0</v>
      </c>
    </row>
    <row r="1673" spans="1:7" ht="18" customHeight="1">
      <c r="A1673" t="s">
        <v>206</v>
      </c>
      <c r="B1673" t="s">
        <v>208</v>
      </c>
      <c r="C1673" t="s">
        <v>200</v>
      </c>
      <c r="D1673" t="s">
        <v>201</v>
      </c>
      <c r="E1673" s="33">
        <v>167344</v>
      </c>
      <c r="F1673" s="33">
        <v>877906</v>
      </c>
      <c r="G1673" s="33">
        <v>31581</v>
      </c>
    </row>
    <row r="1674" spans="1:7" ht="18" customHeight="1">
      <c r="A1674" t="s">
        <v>206</v>
      </c>
      <c r="B1674" t="s">
        <v>208</v>
      </c>
      <c r="C1674" t="s">
        <v>218</v>
      </c>
      <c r="D1674" t="s">
        <v>219</v>
      </c>
      <c r="E1674" s="33">
        <v>96846</v>
      </c>
      <c r="F1674" s="33">
        <v>874708</v>
      </c>
      <c r="G1674" s="33">
        <v>151860</v>
      </c>
    </row>
    <row r="1675" spans="1:7" ht="18" customHeight="1">
      <c r="A1675" t="s">
        <v>206</v>
      </c>
      <c r="B1675" t="s">
        <v>208</v>
      </c>
      <c r="C1675" t="s">
        <v>202</v>
      </c>
      <c r="D1675" t="s">
        <v>203</v>
      </c>
      <c r="E1675" s="33">
        <v>408914</v>
      </c>
      <c r="F1675" s="33">
        <v>1035023</v>
      </c>
      <c r="G1675" s="33">
        <v>1514141</v>
      </c>
    </row>
    <row r="1676" spans="1:7" ht="18" customHeight="1">
      <c r="A1676" t="s">
        <v>206</v>
      </c>
      <c r="B1676" t="s">
        <v>208</v>
      </c>
      <c r="C1676" t="s">
        <v>202</v>
      </c>
      <c r="D1676" t="s">
        <v>281</v>
      </c>
      <c r="E1676" s="33">
        <v>9422</v>
      </c>
      <c r="F1676" s="33">
        <v>320</v>
      </c>
      <c r="G1676" s="33">
        <v>0</v>
      </c>
    </row>
    <row r="1677" spans="1:7" ht="18" customHeight="1">
      <c r="A1677" t="s">
        <v>206</v>
      </c>
      <c r="B1677" t="s">
        <v>208</v>
      </c>
      <c r="C1677" t="s">
        <v>202</v>
      </c>
      <c r="D1677" t="s">
        <v>282</v>
      </c>
      <c r="E1677" s="33">
        <v>2425</v>
      </c>
      <c r="F1677" s="33">
        <v>0</v>
      </c>
      <c r="G1677" s="33">
        <v>0</v>
      </c>
    </row>
    <row r="1678" spans="1:7" ht="18" customHeight="1">
      <c r="A1678" t="s">
        <v>206</v>
      </c>
      <c r="B1678" t="s">
        <v>208</v>
      </c>
      <c r="C1678" t="s">
        <v>202</v>
      </c>
      <c r="D1678" t="s">
        <v>279</v>
      </c>
      <c r="E1678" s="33">
        <v>12351</v>
      </c>
      <c r="F1678" s="33">
        <v>29</v>
      </c>
      <c r="G1678" s="33">
        <v>0</v>
      </c>
    </row>
    <row r="1679" spans="1:7" ht="18" customHeight="1">
      <c r="A1679" t="s">
        <v>206</v>
      </c>
      <c r="B1679" t="s">
        <v>208</v>
      </c>
      <c r="C1679" t="s">
        <v>202</v>
      </c>
      <c r="D1679" t="s">
        <v>317</v>
      </c>
      <c r="E1679" s="33">
        <v>10854</v>
      </c>
      <c r="F1679" s="33">
        <v>0</v>
      </c>
      <c r="G1679" s="33">
        <v>0</v>
      </c>
    </row>
    <row r="1680" spans="1:7" ht="18" customHeight="1">
      <c r="A1680" t="s">
        <v>206</v>
      </c>
      <c r="B1680" t="s">
        <v>208</v>
      </c>
      <c r="C1680" t="s">
        <v>202</v>
      </c>
      <c r="D1680" t="s">
        <v>297</v>
      </c>
      <c r="E1680" s="33">
        <v>1374</v>
      </c>
      <c r="F1680" s="33">
        <v>253</v>
      </c>
      <c r="G1680" s="33">
        <v>0</v>
      </c>
    </row>
    <row r="1681" spans="1:7" ht="18" customHeight="1">
      <c r="A1681" t="s">
        <v>206</v>
      </c>
      <c r="B1681" t="s">
        <v>208</v>
      </c>
      <c r="C1681" t="s">
        <v>202</v>
      </c>
      <c r="D1681" t="s">
        <v>220</v>
      </c>
      <c r="E1681" s="33">
        <v>24180</v>
      </c>
      <c r="F1681" s="33">
        <v>340</v>
      </c>
      <c r="G1681" s="33">
        <v>0</v>
      </c>
    </row>
    <row r="1682" spans="1:7" ht="18" customHeight="1">
      <c r="A1682" t="s">
        <v>206</v>
      </c>
      <c r="B1682" t="s">
        <v>208</v>
      </c>
      <c r="C1682" t="s">
        <v>202</v>
      </c>
      <c r="D1682" t="s">
        <v>322</v>
      </c>
      <c r="E1682" s="33">
        <v>704</v>
      </c>
      <c r="F1682" s="33">
        <v>0</v>
      </c>
      <c r="G1682" s="33">
        <v>0</v>
      </c>
    </row>
    <row r="1683" spans="1:7" ht="18" customHeight="1">
      <c r="A1683" t="s">
        <v>206</v>
      </c>
      <c r="B1683" t="s">
        <v>208</v>
      </c>
      <c r="C1683" t="s">
        <v>191</v>
      </c>
      <c r="D1683" t="s">
        <v>323</v>
      </c>
      <c r="E1683" s="33">
        <v>1640</v>
      </c>
      <c r="F1683" s="33">
        <v>0</v>
      </c>
      <c r="G1683" s="33">
        <v>0</v>
      </c>
    </row>
    <row r="1684" spans="1:7" ht="18" customHeight="1">
      <c r="A1684" t="s">
        <v>206</v>
      </c>
      <c r="B1684" t="s">
        <v>208</v>
      </c>
      <c r="C1684" t="s">
        <v>191</v>
      </c>
      <c r="D1684" t="s">
        <v>192</v>
      </c>
      <c r="E1684" s="33">
        <v>119135</v>
      </c>
      <c r="F1684" s="33">
        <v>1631063</v>
      </c>
      <c r="G1684" s="33">
        <v>417704</v>
      </c>
    </row>
    <row r="1685" spans="1:7" ht="18" customHeight="1">
      <c r="A1685" t="s">
        <v>206</v>
      </c>
      <c r="B1685" t="s">
        <v>208</v>
      </c>
      <c r="C1685" t="s">
        <v>191</v>
      </c>
      <c r="D1685" t="s">
        <v>314</v>
      </c>
      <c r="E1685" s="33">
        <v>0</v>
      </c>
      <c r="F1685" s="33">
        <v>5429</v>
      </c>
      <c r="G1685" s="33">
        <v>0</v>
      </c>
    </row>
    <row r="1686" spans="1:7" ht="18" customHeight="1">
      <c r="A1686" t="s">
        <v>206</v>
      </c>
      <c r="B1686" t="s">
        <v>208</v>
      </c>
      <c r="C1686" t="s">
        <v>193</v>
      </c>
      <c r="D1686" t="s">
        <v>194</v>
      </c>
      <c r="E1686" s="33">
        <v>161462</v>
      </c>
      <c r="F1686" s="33">
        <v>1190301</v>
      </c>
      <c r="G1686" s="33">
        <v>764708</v>
      </c>
    </row>
    <row r="1687" spans="1:7" ht="18" customHeight="1">
      <c r="A1687" t="s">
        <v>206</v>
      </c>
      <c r="B1687" t="s">
        <v>208</v>
      </c>
      <c r="C1687" t="s">
        <v>195</v>
      </c>
      <c r="D1687" t="s">
        <v>196</v>
      </c>
      <c r="E1687" s="33">
        <v>145509</v>
      </c>
      <c r="F1687" s="33">
        <v>3044086</v>
      </c>
      <c r="G1687" s="33">
        <v>193490</v>
      </c>
    </row>
    <row r="1688" spans="1:7" ht="18" customHeight="1">
      <c r="A1688" t="s">
        <v>206</v>
      </c>
      <c r="B1688" t="s">
        <v>208</v>
      </c>
      <c r="C1688" t="s">
        <v>195</v>
      </c>
      <c r="D1688" t="s">
        <v>221</v>
      </c>
      <c r="E1688" s="33">
        <v>464</v>
      </c>
      <c r="F1688" s="33">
        <v>64874</v>
      </c>
      <c r="G1688" s="33">
        <v>0</v>
      </c>
    </row>
    <row r="1689" spans="1:7" ht="18" customHeight="1">
      <c r="A1689" t="s">
        <v>206</v>
      </c>
      <c r="B1689" t="s">
        <v>208</v>
      </c>
      <c r="C1689" t="s">
        <v>288</v>
      </c>
      <c r="D1689" t="s">
        <v>289</v>
      </c>
      <c r="E1689" s="33">
        <v>130793</v>
      </c>
      <c r="F1689" s="33">
        <v>1346089</v>
      </c>
      <c r="G1689" s="33">
        <v>1058</v>
      </c>
    </row>
    <row r="1690" spans="1:7" ht="18" customHeight="1">
      <c r="A1690" t="s">
        <v>206</v>
      </c>
      <c r="B1690" t="s">
        <v>208</v>
      </c>
      <c r="C1690" t="s">
        <v>222</v>
      </c>
      <c r="D1690" t="s">
        <v>224</v>
      </c>
      <c r="E1690" s="33">
        <v>5615</v>
      </c>
      <c r="F1690" s="33">
        <v>207631</v>
      </c>
      <c r="G1690" s="33">
        <v>38676</v>
      </c>
    </row>
    <row r="1691" spans="1:7" ht="18" customHeight="1">
      <c r="A1691" t="s">
        <v>206</v>
      </c>
      <c r="B1691" t="s">
        <v>208</v>
      </c>
      <c r="C1691" t="s">
        <v>222</v>
      </c>
      <c r="D1691" t="s">
        <v>290</v>
      </c>
      <c r="E1691" s="33">
        <v>12228</v>
      </c>
      <c r="F1691" s="33">
        <v>346077</v>
      </c>
      <c r="G1691" s="33">
        <v>14785</v>
      </c>
    </row>
    <row r="1692" spans="1:7" ht="18" customHeight="1">
      <c r="A1692" t="s">
        <v>206</v>
      </c>
      <c r="B1692" t="s">
        <v>208</v>
      </c>
      <c r="C1692" t="s">
        <v>222</v>
      </c>
      <c r="D1692" t="s">
        <v>225</v>
      </c>
      <c r="E1692" s="33">
        <v>780970</v>
      </c>
      <c r="F1692" s="33">
        <v>12409063</v>
      </c>
      <c r="G1692" s="33">
        <v>2402010</v>
      </c>
    </row>
    <row r="1693" spans="1:7" ht="18" customHeight="1">
      <c r="A1693" t="s">
        <v>206</v>
      </c>
      <c r="B1693" t="s">
        <v>208</v>
      </c>
      <c r="C1693" t="s">
        <v>291</v>
      </c>
      <c r="D1693" t="s">
        <v>292</v>
      </c>
      <c r="E1693" s="33">
        <v>41865</v>
      </c>
      <c r="F1693" s="33">
        <v>1079046</v>
      </c>
      <c r="G1693" s="33">
        <v>72536</v>
      </c>
    </row>
    <row r="1694" spans="1:7" ht="18" customHeight="1">
      <c r="A1694" t="s">
        <v>206</v>
      </c>
      <c r="B1694" t="s">
        <v>208</v>
      </c>
      <c r="C1694" t="s">
        <v>226</v>
      </c>
      <c r="D1694" t="s">
        <v>315</v>
      </c>
      <c r="E1694" s="33">
        <v>10156</v>
      </c>
      <c r="F1694" s="33">
        <v>105</v>
      </c>
      <c r="G1694" s="33">
        <v>0</v>
      </c>
    </row>
    <row r="1695" spans="1:7" ht="18" customHeight="1">
      <c r="A1695" t="s">
        <v>206</v>
      </c>
      <c r="B1695" t="s">
        <v>208</v>
      </c>
      <c r="C1695" t="s">
        <v>226</v>
      </c>
      <c r="D1695" t="s">
        <v>227</v>
      </c>
      <c r="E1695" s="33">
        <v>521415</v>
      </c>
      <c r="F1695" s="33">
        <v>1981076</v>
      </c>
      <c r="G1695" s="33">
        <v>1067766</v>
      </c>
    </row>
    <row r="1696" spans="1:7" ht="18" customHeight="1">
      <c r="A1696" t="s">
        <v>206</v>
      </c>
      <c r="B1696" t="s">
        <v>208</v>
      </c>
      <c r="C1696" t="s">
        <v>226</v>
      </c>
      <c r="D1696" t="s">
        <v>228</v>
      </c>
      <c r="E1696" s="33">
        <v>202332</v>
      </c>
      <c r="F1696" s="33">
        <v>165596</v>
      </c>
      <c r="G1696" s="33">
        <v>0</v>
      </c>
    </row>
    <row r="1697" spans="1:7" ht="18" customHeight="1">
      <c r="A1697" t="s">
        <v>206</v>
      </c>
      <c r="B1697" t="s">
        <v>208</v>
      </c>
      <c r="C1697" t="s">
        <v>226</v>
      </c>
      <c r="D1697" t="s">
        <v>229</v>
      </c>
      <c r="E1697" s="33">
        <v>33102</v>
      </c>
      <c r="F1697" s="33">
        <v>21255</v>
      </c>
      <c r="G1697" s="33">
        <v>26</v>
      </c>
    </row>
    <row r="1698" spans="1:7" ht="18" customHeight="1">
      <c r="A1698" t="s">
        <v>206</v>
      </c>
      <c r="B1698" t="s">
        <v>208</v>
      </c>
      <c r="C1698" t="s">
        <v>226</v>
      </c>
      <c r="D1698" t="s">
        <v>304</v>
      </c>
      <c r="E1698" s="33">
        <v>7268</v>
      </c>
      <c r="F1698" s="33">
        <v>3274</v>
      </c>
      <c r="G1698" s="33">
        <v>0</v>
      </c>
    </row>
    <row r="1699" spans="1:7" ht="18" customHeight="1">
      <c r="A1699" t="s">
        <v>206</v>
      </c>
      <c r="B1699" t="s">
        <v>208</v>
      </c>
      <c r="C1699" t="s">
        <v>204</v>
      </c>
      <c r="D1699" t="s">
        <v>305</v>
      </c>
      <c r="E1699" s="33">
        <v>257</v>
      </c>
      <c r="F1699" s="33">
        <v>0</v>
      </c>
      <c r="G1699" s="33">
        <v>0</v>
      </c>
    </row>
    <row r="1700" spans="1:7" ht="18" customHeight="1">
      <c r="A1700" t="s">
        <v>206</v>
      </c>
      <c r="B1700" t="s">
        <v>208</v>
      </c>
      <c r="C1700" t="s">
        <v>204</v>
      </c>
      <c r="D1700" t="s">
        <v>306</v>
      </c>
      <c r="E1700" s="33">
        <v>47</v>
      </c>
      <c r="F1700" s="33">
        <v>0</v>
      </c>
      <c r="G1700" s="33">
        <v>0</v>
      </c>
    </row>
    <row r="1701" spans="1:7" ht="18" customHeight="1">
      <c r="A1701" t="s">
        <v>206</v>
      </c>
      <c r="B1701" t="s">
        <v>208</v>
      </c>
      <c r="C1701" t="s">
        <v>204</v>
      </c>
      <c r="D1701" t="s">
        <v>205</v>
      </c>
      <c r="E1701" s="33">
        <v>491861</v>
      </c>
      <c r="F1701" s="33">
        <v>2891381</v>
      </c>
      <c r="G1701" s="33">
        <v>2840120</v>
      </c>
    </row>
    <row r="1702" spans="1:7" ht="18" customHeight="1">
      <c r="A1702" t="s">
        <v>206</v>
      </c>
      <c r="B1702" t="s">
        <v>208</v>
      </c>
      <c r="C1702" t="s">
        <v>204</v>
      </c>
      <c r="D1702" t="s">
        <v>230</v>
      </c>
      <c r="E1702" s="33">
        <v>224479</v>
      </c>
      <c r="F1702" s="33">
        <v>193456</v>
      </c>
      <c r="G1702" s="33">
        <v>0</v>
      </c>
    </row>
    <row r="1703" spans="1:7" ht="18" customHeight="1">
      <c r="A1703" t="s">
        <v>206</v>
      </c>
      <c r="B1703" t="s">
        <v>208</v>
      </c>
      <c r="C1703" t="s">
        <v>231</v>
      </c>
      <c r="D1703" t="s">
        <v>232</v>
      </c>
      <c r="E1703" s="33">
        <v>331567</v>
      </c>
      <c r="F1703" s="33">
        <v>1924192</v>
      </c>
      <c r="G1703" s="33">
        <v>35317</v>
      </c>
    </row>
    <row r="1704" spans="1:7" ht="18" customHeight="1">
      <c r="A1704" t="s">
        <v>206</v>
      </c>
      <c r="B1704" t="s">
        <v>208</v>
      </c>
      <c r="C1704" t="s">
        <v>197</v>
      </c>
      <c r="D1704" t="s">
        <v>198</v>
      </c>
      <c r="E1704" s="33">
        <v>2314</v>
      </c>
      <c r="F1704" s="33">
        <v>122</v>
      </c>
      <c r="G1704" s="33">
        <v>0</v>
      </c>
    </row>
    <row r="1705" spans="1:7" ht="18" customHeight="1">
      <c r="A1705" t="s">
        <v>206</v>
      </c>
      <c r="B1705" t="s">
        <v>208</v>
      </c>
      <c r="C1705" t="s">
        <v>197</v>
      </c>
      <c r="D1705" t="s">
        <v>199</v>
      </c>
      <c r="E1705" s="33">
        <v>11595</v>
      </c>
      <c r="F1705" s="33">
        <v>206753</v>
      </c>
      <c r="G1705" s="33">
        <v>616862</v>
      </c>
    </row>
    <row r="1706" spans="1:7" ht="18" customHeight="1">
      <c r="A1706" t="s">
        <v>206</v>
      </c>
      <c r="B1706" t="s">
        <v>208</v>
      </c>
      <c r="C1706" t="s">
        <v>267</v>
      </c>
      <c r="D1706" t="s">
        <v>268</v>
      </c>
      <c r="E1706" s="33">
        <v>2349</v>
      </c>
      <c r="F1706" s="33">
        <v>17448</v>
      </c>
      <c r="G1706" s="33">
        <v>0</v>
      </c>
    </row>
    <row r="1707" spans="1:7" ht="18" customHeight="1">
      <c r="A1707" t="s">
        <v>206</v>
      </c>
      <c r="B1707" t="s">
        <v>208</v>
      </c>
      <c r="C1707" t="s">
        <v>233</v>
      </c>
      <c r="D1707" t="s">
        <v>338</v>
      </c>
      <c r="E1707" s="33">
        <v>6129</v>
      </c>
      <c r="F1707" s="33">
        <v>40298</v>
      </c>
      <c r="G1707" s="33">
        <v>16</v>
      </c>
    </row>
    <row r="1708" spans="1:7" ht="18" customHeight="1">
      <c r="A1708" t="s">
        <v>206</v>
      </c>
      <c r="B1708" t="s">
        <v>208</v>
      </c>
      <c r="C1708" t="s">
        <v>233</v>
      </c>
      <c r="D1708" t="s">
        <v>340</v>
      </c>
      <c r="E1708" s="33">
        <v>21094</v>
      </c>
      <c r="F1708" s="33">
        <v>36599</v>
      </c>
      <c r="G1708" s="33">
        <v>0</v>
      </c>
    </row>
    <row r="1709" spans="1:7" ht="18" customHeight="1">
      <c r="A1709" t="s">
        <v>206</v>
      </c>
      <c r="B1709" t="s">
        <v>208</v>
      </c>
      <c r="C1709" t="s">
        <v>233</v>
      </c>
      <c r="D1709" t="s">
        <v>234</v>
      </c>
      <c r="E1709" s="33">
        <v>717896</v>
      </c>
      <c r="F1709" s="33">
        <v>4188633</v>
      </c>
      <c r="G1709" s="33">
        <v>4326704</v>
      </c>
    </row>
    <row r="1710" spans="1:7" ht="18" customHeight="1">
      <c r="A1710" t="s">
        <v>206</v>
      </c>
      <c r="B1710" t="s">
        <v>208</v>
      </c>
      <c r="C1710" t="s">
        <v>235</v>
      </c>
      <c r="D1710" t="s">
        <v>302</v>
      </c>
      <c r="E1710" s="33">
        <v>8005</v>
      </c>
      <c r="F1710" s="33">
        <v>55172</v>
      </c>
      <c r="G1710" s="33">
        <v>0</v>
      </c>
    </row>
    <row r="1711" spans="1:7" ht="18" customHeight="1">
      <c r="A1711" t="s">
        <v>206</v>
      </c>
      <c r="B1711" t="s">
        <v>208</v>
      </c>
      <c r="C1711" t="s">
        <v>235</v>
      </c>
      <c r="D1711" t="s">
        <v>336</v>
      </c>
      <c r="E1711" s="33">
        <v>4790</v>
      </c>
      <c r="F1711" s="33">
        <v>73</v>
      </c>
      <c r="G1711" s="33">
        <v>0</v>
      </c>
    </row>
    <row r="1712" spans="1:7" ht="18" customHeight="1">
      <c r="A1712" t="s">
        <v>206</v>
      </c>
      <c r="B1712" t="s">
        <v>208</v>
      </c>
      <c r="C1712" t="s">
        <v>235</v>
      </c>
      <c r="D1712" t="s">
        <v>236</v>
      </c>
      <c r="E1712" s="33">
        <v>285937</v>
      </c>
      <c r="F1712" s="33">
        <v>2338669</v>
      </c>
      <c r="G1712" s="33">
        <v>2579278</v>
      </c>
    </row>
    <row r="1713" spans="1:7" ht="18" customHeight="1">
      <c r="A1713" t="s">
        <v>206</v>
      </c>
      <c r="B1713" t="s">
        <v>208</v>
      </c>
      <c r="C1713" t="s">
        <v>235</v>
      </c>
      <c r="D1713" t="s">
        <v>320</v>
      </c>
      <c r="E1713" s="33">
        <v>9198</v>
      </c>
      <c r="F1713" s="33">
        <v>50</v>
      </c>
      <c r="G1713" s="33">
        <v>0</v>
      </c>
    </row>
    <row r="1714" spans="1:7" ht="18" customHeight="1">
      <c r="A1714" t="s">
        <v>206</v>
      </c>
      <c r="B1714" t="s">
        <v>208</v>
      </c>
      <c r="C1714" t="s">
        <v>235</v>
      </c>
      <c r="D1714" t="s">
        <v>272</v>
      </c>
      <c r="E1714" s="33">
        <v>42370</v>
      </c>
      <c r="F1714" s="33">
        <v>15124</v>
      </c>
      <c r="G1714" s="33">
        <v>0</v>
      </c>
    </row>
    <row r="1715" spans="1:7" ht="18" customHeight="1">
      <c r="A1715" t="s">
        <v>206</v>
      </c>
      <c r="B1715" t="s">
        <v>208</v>
      </c>
      <c r="C1715" t="s">
        <v>237</v>
      </c>
      <c r="D1715" t="s">
        <v>238</v>
      </c>
      <c r="E1715" s="33">
        <v>77895</v>
      </c>
      <c r="F1715" s="33">
        <v>780778</v>
      </c>
      <c r="G1715" s="33">
        <v>22357</v>
      </c>
    </row>
    <row r="1716" spans="1:7" ht="18" customHeight="1">
      <c r="A1716" t="s">
        <v>206</v>
      </c>
      <c r="B1716" t="s">
        <v>208</v>
      </c>
      <c r="C1716" t="s">
        <v>206</v>
      </c>
      <c r="D1716" t="s">
        <v>343</v>
      </c>
      <c r="E1716" s="33">
        <v>18178</v>
      </c>
      <c r="F1716" s="33">
        <v>0</v>
      </c>
      <c r="G1716" s="33">
        <v>0</v>
      </c>
    </row>
    <row r="1717" spans="1:7" ht="18" customHeight="1">
      <c r="A1717" t="s">
        <v>206</v>
      </c>
      <c r="B1717" t="s">
        <v>208</v>
      </c>
      <c r="C1717" t="s">
        <v>206</v>
      </c>
      <c r="D1717" t="s">
        <v>359</v>
      </c>
      <c r="E1717" s="33">
        <v>59</v>
      </c>
      <c r="F1717" s="33">
        <v>0</v>
      </c>
      <c r="G1717" s="33">
        <v>0</v>
      </c>
    </row>
    <row r="1718" spans="1:7" ht="18" customHeight="1">
      <c r="A1718" t="s">
        <v>206</v>
      </c>
      <c r="B1718" t="s">
        <v>208</v>
      </c>
      <c r="C1718" t="s">
        <v>206</v>
      </c>
      <c r="D1718" t="s">
        <v>284</v>
      </c>
      <c r="E1718" s="33">
        <v>10334</v>
      </c>
      <c r="F1718" s="33">
        <v>0</v>
      </c>
      <c r="G1718" s="33">
        <v>0</v>
      </c>
    </row>
    <row r="1719" spans="1:7" ht="18" customHeight="1">
      <c r="A1719" t="s">
        <v>206</v>
      </c>
      <c r="B1719" t="s">
        <v>208</v>
      </c>
      <c r="C1719" t="s">
        <v>206</v>
      </c>
      <c r="D1719" t="s">
        <v>207</v>
      </c>
      <c r="E1719" s="33">
        <v>920</v>
      </c>
      <c r="F1719" s="33">
        <v>32358</v>
      </c>
      <c r="G1719" s="33">
        <v>0</v>
      </c>
    </row>
    <row r="1720" spans="1:7" ht="18" customHeight="1">
      <c r="A1720" t="s">
        <v>206</v>
      </c>
      <c r="B1720" t="s">
        <v>208</v>
      </c>
      <c r="C1720" t="s">
        <v>206</v>
      </c>
      <c r="D1720" t="s">
        <v>344</v>
      </c>
      <c r="E1720" s="33">
        <v>9216</v>
      </c>
      <c r="F1720" s="33">
        <v>130</v>
      </c>
      <c r="G1720" s="33">
        <v>0</v>
      </c>
    </row>
    <row r="1721" spans="1:7" ht="18" customHeight="1">
      <c r="A1721" t="s">
        <v>206</v>
      </c>
      <c r="B1721" t="s">
        <v>208</v>
      </c>
      <c r="C1721" t="s">
        <v>206</v>
      </c>
      <c r="D1721" t="s">
        <v>285</v>
      </c>
      <c r="E1721" s="33">
        <v>9270</v>
      </c>
      <c r="F1721" s="33">
        <v>4690</v>
      </c>
      <c r="G1721" s="33">
        <v>0</v>
      </c>
    </row>
    <row r="1722" spans="1:7" ht="18" customHeight="1">
      <c r="A1722" t="s">
        <v>206</v>
      </c>
      <c r="B1722" t="s">
        <v>208</v>
      </c>
      <c r="C1722" t="s">
        <v>206</v>
      </c>
      <c r="D1722" t="s">
        <v>239</v>
      </c>
      <c r="E1722" s="33">
        <v>58638</v>
      </c>
      <c r="F1722" s="33">
        <v>8609</v>
      </c>
      <c r="G1722" s="33">
        <v>0</v>
      </c>
    </row>
    <row r="1723" spans="1:7" ht="18" customHeight="1">
      <c r="A1723" t="s">
        <v>206</v>
      </c>
      <c r="B1723" t="s">
        <v>208</v>
      </c>
      <c r="C1723" t="s">
        <v>206</v>
      </c>
      <c r="D1723" t="s">
        <v>240</v>
      </c>
      <c r="E1723" s="33">
        <v>16548</v>
      </c>
      <c r="F1723" s="33">
        <v>298</v>
      </c>
      <c r="G1723" s="33">
        <v>0</v>
      </c>
    </row>
    <row r="1724" spans="1:7" ht="18" customHeight="1">
      <c r="A1724" t="s">
        <v>206</v>
      </c>
      <c r="B1724" t="s">
        <v>208</v>
      </c>
      <c r="C1724" t="s">
        <v>206</v>
      </c>
      <c r="D1724" t="s">
        <v>241</v>
      </c>
      <c r="E1724" s="33">
        <v>167</v>
      </c>
      <c r="F1724" s="33">
        <v>0</v>
      </c>
      <c r="G1724" s="33">
        <v>0</v>
      </c>
    </row>
    <row r="1725" spans="1:7" ht="18" customHeight="1">
      <c r="A1725" t="s">
        <v>206</v>
      </c>
      <c r="B1725" t="s">
        <v>208</v>
      </c>
      <c r="C1725" t="s">
        <v>269</v>
      </c>
      <c r="D1725" t="s">
        <v>286</v>
      </c>
      <c r="E1725" s="33">
        <v>475</v>
      </c>
      <c r="F1725" s="33">
        <v>0</v>
      </c>
      <c r="G1725" s="33">
        <v>0</v>
      </c>
    </row>
    <row r="1726" spans="1:7" ht="18" customHeight="1">
      <c r="A1726" t="s">
        <v>269</v>
      </c>
      <c r="B1726" t="s">
        <v>270</v>
      </c>
      <c r="C1726" t="s">
        <v>185</v>
      </c>
      <c r="D1726" t="s">
        <v>186</v>
      </c>
      <c r="E1726" s="33">
        <v>18</v>
      </c>
      <c r="F1726" s="33">
        <v>507</v>
      </c>
      <c r="G1726" s="33">
        <v>0</v>
      </c>
    </row>
    <row r="1727" spans="1:7" ht="18" customHeight="1">
      <c r="A1727" t="s">
        <v>269</v>
      </c>
      <c r="B1727" t="s">
        <v>270</v>
      </c>
      <c r="C1727" t="s">
        <v>185</v>
      </c>
      <c r="D1727" t="s">
        <v>258</v>
      </c>
      <c r="E1727" s="33">
        <v>20</v>
      </c>
      <c r="F1727" s="33">
        <v>507</v>
      </c>
      <c r="G1727" s="33">
        <v>0</v>
      </c>
    </row>
    <row r="1728" spans="1:7" ht="18" customHeight="1">
      <c r="A1728" t="s">
        <v>269</v>
      </c>
      <c r="B1728" t="s">
        <v>270</v>
      </c>
      <c r="C1728" t="s">
        <v>189</v>
      </c>
      <c r="D1728" t="s">
        <v>190</v>
      </c>
      <c r="E1728" s="33">
        <v>6666</v>
      </c>
      <c r="F1728" s="33">
        <v>0</v>
      </c>
      <c r="G1728" s="33">
        <v>0</v>
      </c>
    </row>
    <row r="1729" spans="1:7" ht="18" customHeight="1">
      <c r="A1729" t="s">
        <v>269</v>
      </c>
      <c r="B1729" t="s">
        <v>270</v>
      </c>
      <c r="C1729" t="s">
        <v>200</v>
      </c>
      <c r="D1729" t="s">
        <v>201</v>
      </c>
      <c r="E1729" s="33">
        <v>635</v>
      </c>
      <c r="F1729" s="33">
        <v>112</v>
      </c>
      <c r="G1729" s="33">
        <v>0</v>
      </c>
    </row>
    <row r="1730" spans="1:7" ht="18" customHeight="1">
      <c r="A1730" t="s">
        <v>269</v>
      </c>
      <c r="B1730" t="s">
        <v>270</v>
      </c>
      <c r="C1730" t="s">
        <v>202</v>
      </c>
      <c r="D1730" t="s">
        <v>281</v>
      </c>
      <c r="E1730" s="33">
        <v>17</v>
      </c>
      <c r="F1730" s="33">
        <v>0</v>
      </c>
      <c r="G1730" s="33">
        <v>0</v>
      </c>
    </row>
    <row r="1731" spans="1:7" ht="18" customHeight="1">
      <c r="A1731" t="s">
        <v>269</v>
      </c>
      <c r="B1731" t="s">
        <v>270</v>
      </c>
      <c r="C1731" t="s">
        <v>202</v>
      </c>
      <c r="D1731" t="s">
        <v>297</v>
      </c>
      <c r="E1731" s="33">
        <v>843</v>
      </c>
      <c r="F1731" s="33">
        <v>0</v>
      </c>
      <c r="G1731" s="33">
        <v>0</v>
      </c>
    </row>
    <row r="1732" spans="1:7" ht="18" customHeight="1">
      <c r="A1732" t="s">
        <v>269</v>
      </c>
      <c r="B1732" t="s">
        <v>270</v>
      </c>
      <c r="C1732" t="s">
        <v>202</v>
      </c>
      <c r="D1732" t="s">
        <v>220</v>
      </c>
      <c r="E1732" s="33">
        <v>558</v>
      </c>
      <c r="F1732" s="33">
        <v>0</v>
      </c>
      <c r="G1732" s="33">
        <v>0</v>
      </c>
    </row>
    <row r="1733" spans="1:7" ht="18" customHeight="1">
      <c r="A1733" t="s">
        <v>269</v>
      </c>
      <c r="B1733" t="s">
        <v>270</v>
      </c>
      <c r="C1733" t="s">
        <v>195</v>
      </c>
      <c r="D1733" t="s">
        <v>261</v>
      </c>
      <c r="E1733" s="33">
        <v>254</v>
      </c>
      <c r="F1733" s="33">
        <v>515</v>
      </c>
      <c r="G1733" s="33">
        <v>0</v>
      </c>
    </row>
    <row r="1734" spans="1:7" ht="18" customHeight="1">
      <c r="A1734" t="s">
        <v>269</v>
      </c>
      <c r="B1734" t="s">
        <v>270</v>
      </c>
      <c r="C1734" t="s">
        <v>195</v>
      </c>
      <c r="D1734" t="s">
        <v>196</v>
      </c>
      <c r="E1734" s="33">
        <v>1021</v>
      </c>
      <c r="F1734" s="33">
        <v>511</v>
      </c>
      <c r="G1734" s="33">
        <v>0</v>
      </c>
    </row>
    <row r="1735" spans="1:7" ht="18" customHeight="1">
      <c r="A1735" t="s">
        <v>269</v>
      </c>
      <c r="B1735" t="s">
        <v>270</v>
      </c>
      <c r="C1735" t="s">
        <v>195</v>
      </c>
      <c r="D1735" t="s">
        <v>262</v>
      </c>
      <c r="E1735" s="33">
        <v>37</v>
      </c>
      <c r="F1735" s="33">
        <v>507</v>
      </c>
      <c r="G1735" s="33">
        <v>0</v>
      </c>
    </row>
    <row r="1736" spans="1:7" ht="18" customHeight="1">
      <c r="A1736" t="s">
        <v>269</v>
      </c>
      <c r="B1736" t="s">
        <v>270</v>
      </c>
      <c r="C1736" t="s">
        <v>195</v>
      </c>
      <c r="D1736" t="s">
        <v>263</v>
      </c>
      <c r="E1736" s="33">
        <v>164</v>
      </c>
      <c r="F1736" s="33">
        <v>6</v>
      </c>
      <c r="G1736" s="33">
        <v>0</v>
      </c>
    </row>
    <row r="1737" spans="1:7" ht="18" customHeight="1">
      <c r="A1737" t="s">
        <v>269</v>
      </c>
      <c r="B1737" t="s">
        <v>270</v>
      </c>
      <c r="C1737" t="s">
        <v>195</v>
      </c>
      <c r="D1737" t="s">
        <v>265</v>
      </c>
      <c r="E1737" s="33">
        <v>4512</v>
      </c>
      <c r="F1737" s="33">
        <v>619</v>
      </c>
      <c r="G1737" s="33">
        <v>0</v>
      </c>
    </row>
    <row r="1738" spans="1:7" ht="18" customHeight="1">
      <c r="A1738" t="s">
        <v>269</v>
      </c>
      <c r="B1738" t="s">
        <v>270</v>
      </c>
      <c r="C1738" t="s">
        <v>195</v>
      </c>
      <c r="D1738" t="s">
        <v>221</v>
      </c>
      <c r="E1738" s="33">
        <v>34</v>
      </c>
      <c r="F1738" s="33">
        <v>508</v>
      </c>
      <c r="G1738" s="33">
        <v>0</v>
      </c>
    </row>
    <row r="1739" spans="1:7" ht="18" customHeight="1">
      <c r="A1739" t="s">
        <v>269</v>
      </c>
      <c r="B1739" t="s">
        <v>270</v>
      </c>
      <c r="C1739" t="s">
        <v>195</v>
      </c>
      <c r="D1739" t="s">
        <v>266</v>
      </c>
      <c r="E1739" s="33">
        <v>940</v>
      </c>
      <c r="F1739" s="33">
        <v>7</v>
      </c>
      <c r="G1739" s="33">
        <v>0</v>
      </c>
    </row>
    <row r="1740" spans="1:7" ht="18" customHeight="1">
      <c r="A1740" t="s">
        <v>269</v>
      </c>
      <c r="B1740" t="s">
        <v>270</v>
      </c>
      <c r="C1740" t="s">
        <v>206</v>
      </c>
      <c r="D1740" t="s">
        <v>239</v>
      </c>
      <c r="E1740" s="33">
        <v>4</v>
      </c>
      <c r="F1740" s="33">
        <v>0</v>
      </c>
      <c r="G1740" s="33">
        <v>0</v>
      </c>
    </row>
    <row r="1741" spans="1:7" ht="18" customHeight="1">
      <c r="A1741" t="s">
        <v>269</v>
      </c>
      <c r="B1741" t="s">
        <v>270</v>
      </c>
      <c r="C1741" t="s">
        <v>269</v>
      </c>
      <c r="D1741" t="s">
        <v>286</v>
      </c>
      <c r="E1741" s="33">
        <v>297</v>
      </c>
      <c r="F1741" s="33">
        <v>0</v>
      </c>
      <c r="G1741" s="33">
        <v>0</v>
      </c>
    </row>
    <row r="1742" spans="1:7" ht="18" customHeight="1">
      <c r="A1742" t="s">
        <v>269</v>
      </c>
      <c r="B1742" t="s">
        <v>303</v>
      </c>
      <c r="C1742" t="s">
        <v>189</v>
      </c>
      <c r="D1742" t="s">
        <v>190</v>
      </c>
      <c r="E1742" s="33">
        <v>710</v>
      </c>
      <c r="F1742" s="33">
        <v>357</v>
      </c>
      <c r="G1742" s="33">
        <v>0</v>
      </c>
    </row>
    <row r="1743" spans="1:7" ht="18" customHeight="1">
      <c r="A1743" t="s">
        <v>269</v>
      </c>
      <c r="B1743" t="s">
        <v>303</v>
      </c>
      <c r="C1743" t="s">
        <v>200</v>
      </c>
      <c r="D1743" t="s">
        <v>201</v>
      </c>
      <c r="E1743" s="33">
        <v>458</v>
      </c>
      <c r="F1743" s="33">
        <v>1157</v>
      </c>
      <c r="G1743" s="33">
        <v>0</v>
      </c>
    </row>
    <row r="1744" spans="1:7" ht="18" customHeight="1">
      <c r="A1744" t="s">
        <v>269</v>
      </c>
      <c r="B1744" t="s">
        <v>303</v>
      </c>
      <c r="C1744" t="s">
        <v>200</v>
      </c>
      <c r="D1744" t="s">
        <v>295</v>
      </c>
      <c r="E1744" s="33">
        <v>8</v>
      </c>
      <c r="F1744" s="33">
        <v>450</v>
      </c>
      <c r="G1744" s="33">
        <v>0</v>
      </c>
    </row>
    <row r="1745" spans="1:7" ht="18" customHeight="1">
      <c r="A1745" t="s">
        <v>269</v>
      </c>
      <c r="B1745" t="s">
        <v>303</v>
      </c>
      <c r="C1745" t="s">
        <v>193</v>
      </c>
      <c r="D1745" t="s">
        <v>298</v>
      </c>
      <c r="E1745" s="33">
        <v>189</v>
      </c>
      <c r="F1745" s="33">
        <v>1244</v>
      </c>
      <c r="G1745" s="33">
        <v>0</v>
      </c>
    </row>
    <row r="1746" spans="1:7" ht="18" customHeight="1">
      <c r="A1746" t="s">
        <v>269</v>
      </c>
      <c r="B1746" t="s">
        <v>303</v>
      </c>
      <c r="C1746" t="s">
        <v>193</v>
      </c>
      <c r="D1746" t="s">
        <v>299</v>
      </c>
      <c r="E1746" s="33">
        <v>728</v>
      </c>
      <c r="F1746" s="33">
        <v>3584</v>
      </c>
      <c r="G1746" s="33">
        <v>0</v>
      </c>
    </row>
    <row r="1747" spans="1:7" ht="18" customHeight="1">
      <c r="A1747" t="s">
        <v>269</v>
      </c>
      <c r="B1747" t="s">
        <v>303</v>
      </c>
      <c r="C1747" t="s">
        <v>195</v>
      </c>
      <c r="D1747" t="s">
        <v>300</v>
      </c>
      <c r="E1747" s="33">
        <v>242</v>
      </c>
      <c r="F1747" s="33">
        <v>3237</v>
      </c>
      <c r="G1747" s="33">
        <v>0</v>
      </c>
    </row>
    <row r="1748" spans="1:7" ht="18" customHeight="1">
      <c r="A1748" t="s">
        <v>269</v>
      </c>
      <c r="B1748" t="s">
        <v>286</v>
      </c>
      <c r="C1748" t="s">
        <v>189</v>
      </c>
      <c r="D1748" t="s">
        <v>190</v>
      </c>
      <c r="E1748" s="33">
        <v>151086</v>
      </c>
      <c r="F1748" s="33">
        <v>843830</v>
      </c>
      <c r="G1748" s="33">
        <v>4433</v>
      </c>
    </row>
    <row r="1749" spans="1:7" ht="18" customHeight="1">
      <c r="A1749" t="s">
        <v>269</v>
      </c>
      <c r="B1749" t="s">
        <v>286</v>
      </c>
      <c r="C1749" t="s">
        <v>200</v>
      </c>
      <c r="D1749" t="s">
        <v>201</v>
      </c>
      <c r="E1749" s="33">
        <v>13052</v>
      </c>
      <c r="F1749" s="33">
        <v>93708</v>
      </c>
      <c r="G1749" s="33">
        <v>0</v>
      </c>
    </row>
    <row r="1750" spans="1:7" ht="18" customHeight="1">
      <c r="A1750" t="s">
        <v>269</v>
      </c>
      <c r="B1750" t="s">
        <v>286</v>
      </c>
      <c r="C1750" t="s">
        <v>202</v>
      </c>
      <c r="D1750" t="s">
        <v>220</v>
      </c>
      <c r="E1750" s="33">
        <v>1274</v>
      </c>
      <c r="F1750" s="33">
        <v>0</v>
      </c>
      <c r="G1750" s="33">
        <v>0</v>
      </c>
    </row>
    <row r="1751" spans="1:7" ht="18" customHeight="1">
      <c r="A1751" t="s">
        <v>269</v>
      </c>
      <c r="B1751" t="s">
        <v>286</v>
      </c>
      <c r="C1751" t="s">
        <v>195</v>
      </c>
      <c r="D1751" t="s">
        <v>261</v>
      </c>
      <c r="E1751" s="33">
        <v>40</v>
      </c>
      <c r="F1751" s="33">
        <v>48</v>
      </c>
      <c r="G1751" s="33">
        <v>0</v>
      </c>
    </row>
    <row r="1752" spans="1:7" ht="18" customHeight="1">
      <c r="A1752" t="s">
        <v>269</v>
      </c>
      <c r="B1752" t="s">
        <v>286</v>
      </c>
      <c r="C1752" t="s">
        <v>195</v>
      </c>
      <c r="D1752" t="s">
        <v>196</v>
      </c>
      <c r="E1752" s="33">
        <v>22</v>
      </c>
      <c r="F1752" s="33">
        <v>11</v>
      </c>
      <c r="G1752" s="33">
        <v>0</v>
      </c>
    </row>
    <row r="1753" spans="1:7" ht="18" customHeight="1">
      <c r="A1753" t="s">
        <v>269</v>
      </c>
      <c r="B1753" t="s">
        <v>286</v>
      </c>
      <c r="C1753" t="s">
        <v>195</v>
      </c>
      <c r="D1753" t="s">
        <v>263</v>
      </c>
      <c r="E1753" s="33">
        <v>86</v>
      </c>
      <c r="F1753" s="33">
        <v>36</v>
      </c>
      <c r="G1753" s="33">
        <v>0</v>
      </c>
    </row>
    <row r="1754" spans="1:7" ht="18" customHeight="1">
      <c r="A1754" t="s">
        <v>269</v>
      </c>
      <c r="B1754" t="s">
        <v>286</v>
      </c>
      <c r="C1754" t="s">
        <v>204</v>
      </c>
      <c r="D1754" t="s">
        <v>230</v>
      </c>
      <c r="E1754" s="33">
        <v>309</v>
      </c>
      <c r="F1754" s="33">
        <v>0</v>
      </c>
      <c r="G1754" s="33">
        <v>0</v>
      </c>
    </row>
    <row r="1755" spans="1:7" ht="18" customHeight="1">
      <c r="A1755" t="s">
        <v>269</v>
      </c>
      <c r="B1755" t="s">
        <v>286</v>
      </c>
      <c r="C1755" t="s">
        <v>206</v>
      </c>
      <c r="D1755" t="s">
        <v>241</v>
      </c>
      <c r="E1755" s="33">
        <v>13257</v>
      </c>
      <c r="F1755" s="33">
        <v>139243</v>
      </c>
      <c r="G1755" s="33">
        <v>0</v>
      </c>
    </row>
    <row r="1756" spans="1:7" ht="18" customHeight="1">
      <c r="A1756" t="s">
        <v>269</v>
      </c>
      <c r="B1756" t="s">
        <v>286</v>
      </c>
      <c r="C1756" t="s">
        <v>206</v>
      </c>
      <c r="D1756" t="s">
        <v>208</v>
      </c>
      <c r="E1756" s="33">
        <v>435</v>
      </c>
      <c r="F1756" s="33">
        <v>0</v>
      </c>
      <c r="G1756" s="33">
        <v>0</v>
      </c>
    </row>
    <row r="1757" spans="1:7" ht="18" customHeight="1">
      <c r="A1757" t="s">
        <v>269</v>
      </c>
      <c r="B1757" t="s">
        <v>286</v>
      </c>
      <c r="C1757" t="s">
        <v>269</v>
      </c>
      <c r="D1757" t="s">
        <v>270</v>
      </c>
      <c r="E1757" s="33">
        <v>390</v>
      </c>
      <c r="F1757" s="33">
        <v>2</v>
      </c>
      <c r="G1757" s="33">
        <v>0</v>
      </c>
    </row>
  </sheetData>
  <sheetProtection/>
  <autoFilter ref="A4:G1757"/>
  <mergeCells count="2">
    <mergeCell ref="A1:G1"/>
    <mergeCell ref="A2:G2"/>
  </mergeCells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29" activeCellId="4" sqref="G5 G11 G17 G23 G29"/>
    </sheetView>
  </sheetViews>
  <sheetFormatPr defaultColWidth="9.140625" defaultRowHeight="12.75"/>
  <cols>
    <col min="1" max="2" width="14.7109375" style="0" bestFit="1" customWidth="1"/>
    <col min="3" max="3" width="11.00390625" style="0" bestFit="1" customWidth="1"/>
    <col min="4" max="4" width="5.28125" style="0" bestFit="1" customWidth="1"/>
    <col min="5" max="5" width="12.00390625" style="0" bestFit="1" customWidth="1"/>
    <col min="6" max="6" width="5.28125" style="0" bestFit="1" customWidth="1"/>
    <col min="7" max="7" width="11.8515625" style="0" bestFit="1" customWidth="1"/>
    <col min="8" max="8" width="5.28125" style="0" bestFit="1" customWidth="1"/>
  </cols>
  <sheetData>
    <row r="1" spans="1:7" ht="15">
      <c r="A1" s="224" t="s">
        <v>362</v>
      </c>
      <c r="B1" s="224"/>
      <c r="C1" s="224"/>
      <c r="D1" s="224"/>
      <c r="E1" s="224"/>
      <c r="F1" s="224"/>
      <c r="G1" s="224"/>
    </row>
    <row r="2" spans="1:7" ht="15">
      <c r="A2" s="224" t="s">
        <v>392</v>
      </c>
      <c r="B2" s="224"/>
      <c r="C2" s="224"/>
      <c r="D2" s="224"/>
      <c r="E2" s="224"/>
      <c r="F2" s="224"/>
      <c r="G2" s="224"/>
    </row>
    <row r="4" spans="1:8" ht="15" customHeight="1">
      <c r="A4" s="20" t="s">
        <v>375</v>
      </c>
      <c r="B4" s="20" t="s">
        <v>376</v>
      </c>
      <c r="C4" s="21" t="s">
        <v>368</v>
      </c>
      <c r="D4" s="22" t="s">
        <v>56</v>
      </c>
      <c r="E4" s="21" t="s">
        <v>369</v>
      </c>
      <c r="F4" s="22" t="s">
        <v>56</v>
      </c>
      <c r="G4" s="21" t="s">
        <v>370</v>
      </c>
      <c r="H4" s="22" t="s">
        <v>56</v>
      </c>
    </row>
    <row r="5" spans="1:8" ht="15" customHeight="1">
      <c r="A5" s="27" t="s">
        <v>371</v>
      </c>
      <c r="B5" s="27"/>
      <c r="C5" s="28">
        <v>10223298</v>
      </c>
      <c r="D5" s="25">
        <v>1</v>
      </c>
      <c r="E5" s="28">
        <v>52489457</v>
      </c>
      <c r="F5" s="25">
        <v>1</v>
      </c>
      <c r="G5" s="28">
        <v>16637728</v>
      </c>
      <c r="H5" s="25">
        <v>1</v>
      </c>
    </row>
    <row r="6" spans="1:8" ht="15" customHeight="1">
      <c r="A6" s="23" t="s">
        <v>371</v>
      </c>
      <c r="B6" s="23" t="s">
        <v>371</v>
      </c>
      <c r="C6" s="24">
        <v>1737668</v>
      </c>
      <c r="D6" s="26">
        <v>0.16997137323004768</v>
      </c>
      <c r="E6" s="24">
        <v>5208118</v>
      </c>
      <c r="F6" s="26">
        <v>0.09922217332139671</v>
      </c>
      <c r="G6" s="24">
        <v>539514</v>
      </c>
      <c r="H6" s="26">
        <v>0.03242714389849383</v>
      </c>
    </row>
    <row r="7" spans="1:8" ht="15" customHeight="1">
      <c r="A7" s="23" t="s">
        <v>371</v>
      </c>
      <c r="B7" s="23" t="s">
        <v>64</v>
      </c>
      <c r="C7" s="24">
        <v>1938894</v>
      </c>
      <c r="D7" s="26">
        <v>0.189654453973659</v>
      </c>
      <c r="E7" s="24">
        <v>13131592</v>
      </c>
      <c r="F7" s="26">
        <v>0.25017580197105105</v>
      </c>
      <c r="G7" s="24">
        <v>290964</v>
      </c>
      <c r="H7" s="26">
        <v>0.017488205120314505</v>
      </c>
    </row>
    <row r="8" spans="1:8" ht="15" customHeight="1">
      <c r="A8" s="23" t="s">
        <v>371</v>
      </c>
      <c r="B8" s="23" t="s">
        <v>372</v>
      </c>
      <c r="C8" s="24">
        <v>1208017</v>
      </c>
      <c r="D8" s="26">
        <v>0.11816314070077973</v>
      </c>
      <c r="E8" s="24">
        <v>16704673</v>
      </c>
      <c r="F8" s="26">
        <v>0.31824815791102584</v>
      </c>
      <c r="G8" s="24">
        <v>8283932</v>
      </c>
      <c r="H8" s="26">
        <v>0.49790043448240046</v>
      </c>
    </row>
    <row r="9" spans="1:8" ht="15" customHeight="1">
      <c r="A9" s="23" t="s">
        <v>371</v>
      </c>
      <c r="B9" s="23" t="s">
        <v>373</v>
      </c>
      <c r="C9" s="24">
        <v>4663065</v>
      </c>
      <c r="D9" s="26">
        <v>0.45612140035436705</v>
      </c>
      <c r="E9" s="24">
        <v>14945177</v>
      </c>
      <c r="F9" s="26">
        <v>0.2847272167437358</v>
      </c>
      <c r="G9" s="24">
        <v>7494379</v>
      </c>
      <c r="H9" s="26">
        <v>0.4504448564130872</v>
      </c>
    </row>
    <row r="10" spans="1:8" ht="15" customHeight="1">
      <c r="A10" s="23" t="s">
        <v>371</v>
      </c>
      <c r="B10" s="23" t="s">
        <v>374</v>
      </c>
      <c r="C10" s="24">
        <v>675654</v>
      </c>
      <c r="D10" s="26">
        <v>0.06608963174114654</v>
      </c>
      <c r="E10" s="24">
        <v>2499897</v>
      </c>
      <c r="F10" s="26">
        <v>0.047626650052790605</v>
      </c>
      <c r="G10" s="24">
        <v>28939</v>
      </c>
      <c r="H10" s="26">
        <v>0.0017393600857040096</v>
      </c>
    </row>
    <row r="11" spans="1:8" ht="15" customHeight="1">
      <c r="A11" s="27" t="s">
        <v>64</v>
      </c>
      <c r="B11" s="29"/>
      <c r="C11" s="28">
        <v>14773864</v>
      </c>
      <c r="D11" s="25">
        <v>1</v>
      </c>
      <c r="E11" s="28">
        <v>77326363</v>
      </c>
      <c r="F11" s="25">
        <v>1</v>
      </c>
      <c r="G11" s="28">
        <v>15669097</v>
      </c>
      <c r="H11" s="25">
        <v>1</v>
      </c>
    </row>
    <row r="12" spans="1:8" ht="15" customHeight="1">
      <c r="A12" s="23" t="s">
        <v>64</v>
      </c>
      <c r="B12" s="23" t="s">
        <v>371</v>
      </c>
      <c r="C12" s="24">
        <v>1930821</v>
      </c>
      <c r="D12" s="26">
        <v>0.1306916728081428</v>
      </c>
      <c r="E12" s="24">
        <v>5251927</v>
      </c>
      <c r="F12" s="26">
        <v>0.06791897092069363</v>
      </c>
      <c r="G12" s="24">
        <v>115187</v>
      </c>
      <c r="H12" s="26">
        <v>0.007351221324368596</v>
      </c>
    </row>
    <row r="13" spans="1:8" ht="15" customHeight="1">
      <c r="A13" s="23" t="s">
        <v>64</v>
      </c>
      <c r="B13" s="23" t="s">
        <v>64</v>
      </c>
      <c r="C13" s="24">
        <v>4969436</v>
      </c>
      <c r="D13" s="26">
        <v>0.33636670812727126</v>
      </c>
      <c r="E13" s="24">
        <v>29159226</v>
      </c>
      <c r="F13" s="26">
        <v>0.3770929456490796</v>
      </c>
      <c r="G13" s="24">
        <v>9574590</v>
      </c>
      <c r="H13" s="26">
        <v>0.6110492519128575</v>
      </c>
    </row>
    <row r="14" spans="1:8" ht="15" customHeight="1">
      <c r="A14" s="23" t="s">
        <v>64</v>
      </c>
      <c r="B14" s="23" t="s">
        <v>372</v>
      </c>
      <c r="C14" s="24">
        <v>365060</v>
      </c>
      <c r="D14" s="26">
        <v>0.024709852480028244</v>
      </c>
      <c r="E14" s="24">
        <v>14171400</v>
      </c>
      <c r="F14" s="26">
        <v>0.18326738062153525</v>
      </c>
      <c r="G14" s="24">
        <v>615798</v>
      </c>
      <c r="H14" s="26">
        <v>0.03930015877749688</v>
      </c>
    </row>
    <row r="15" spans="1:8" ht="15" customHeight="1">
      <c r="A15" s="23" t="s">
        <v>64</v>
      </c>
      <c r="B15" s="23" t="s">
        <v>373</v>
      </c>
      <c r="C15" s="24">
        <v>7270069</v>
      </c>
      <c r="D15" s="26">
        <v>0.4920898825114405</v>
      </c>
      <c r="E15" s="24">
        <v>27947771</v>
      </c>
      <c r="F15" s="26">
        <v>0.36142616716630005</v>
      </c>
      <c r="G15" s="24">
        <v>5349190</v>
      </c>
      <c r="H15" s="26">
        <v>0.34138470136473087</v>
      </c>
    </row>
    <row r="16" spans="1:8" ht="15" customHeight="1">
      <c r="A16" s="23" t="s">
        <v>64</v>
      </c>
      <c r="B16" s="23" t="s">
        <v>374</v>
      </c>
      <c r="C16" s="24">
        <v>238478</v>
      </c>
      <c r="D16" s="26">
        <v>0.01614188407311723</v>
      </c>
      <c r="E16" s="24">
        <v>796039</v>
      </c>
      <c r="F16" s="26">
        <v>0.010294535642391456</v>
      </c>
      <c r="G16" s="24">
        <v>14332</v>
      </c>
      <c r="H16" s="26">
        <v>0.0009146666205461616</v>
      </c>
    </row>
    <row r="17" spans="1:8" ht="15" customHeight="1">
      <c r="A17" s="27" t="s">
        <v>372</v>
      </c>
      <c r="B17" s="29"/>
      <c r="C17" s="28">
        <v>4512313</v>
      </c>
      <c r="D17" s="25">
        <v>1</v>
      </c>
      <c r="E17" s="28">
        <v>84198779</v>
      </c>
      <c r="F17" s="25">
        <v>1</v>
      </c>
      <c r="G17" s="28">
        <v>5209417</v>
      </c>
      <c r="H17" s="25">
        <v>1</v>
      </c>
    </row>
    <row r="18" spans="1:8" ht="15" customHeight="1">
      <c r="A18" s="23" t="s">
        <v>372</v>
      </c>
      <c r="B18" s="23" t="s">
        <v>371</v>
      </c>
      <c r="C18" s="24">
        <v>1200070</v>
      </c>
      <c r="D18" s="26">
        <v>0.2659545115775435</v>
      </c>
      <c r="E18" s="24">
        <v>6897743</v>
      </c>
      <c r="F18" s="26">
        <v>0.08192212621040502</v>
      </c>
      <c r="G18" s="24">
        <v>2738685</v>
      </c>
      <c r="H18" s="26">
        <v>0.5257181369815471</v>
      </c>
    </row>
    <row r="19" spans="1:8" ht="15" customHeight="1">
      <c r="A19" s="23" t="s">
        <v>372</v>
      </c>
      <c r="B19" s="23" t="s">
        <v>64</v>
      </c>
      <c r="C19" s="24">
        <v>379001</v>
      </c>
      <c r="D19" s="26">
        <v>0.08399262196571913</v>
      </c>
      <c r="E19" s="24">
        <v>5735685</v>
      </c>
      <c r="F19" s="26">
        <v>0.06812076217874846</v>
      </c>
      <c r="G19" s="24">
        <v>142841</v>
      </c>
      <c r="H19" s="26">
        <v>0.027419766933612724</v>
      </c>
    </row>
    <row r="20" spans="1:8" ht="15" customHeight="1">
      <c r="A20" s="23" t="s">
        <v>372</v>
      </c>
      <c r="B20" s="23" t="s">
        <v>372</v>
      </c>
      <c r="C20" s="24">
        <v>2152206</v>
      </c>
      <c r="D20" s="26">
        <v>0.4769629234496809</v>
      </c>
      <c r="E20" s="24">
        <v>15552656</v>
      </c>
      <c r="F20" s="26">
        <v>0.18471355742581494</v>
      </c>
      <c r="G20" s="24">
        <v>918438</v>
      </c>
      <c r="H20" s="26">
        <v>0.17630341360655136</v>
      </c>
    </row>
    <row r="21" spans="1:8" ht="15" customHeight="1">
      <c r="A21" s="23" t="s">
        <v>372</v>
      </c>
      <c r="B21" s="23" t="s">
        <v>373</v>
      </c>
      <c r="C21" s="24">
        <v>764727</v>
      </c>
      <c r="D21" s="26">
        <v>0.16947561040202663</v>
      </c>
      <c r="E21" s="24">
        <v>54972816</v>
      </c>
      <c r="F21" s="26">
        <v>0.652893268202856</v>
      </c>
      <c r="G21" s="24">
        <v>1375313</v>
      </c>
      <c r="H21" s="26">
        <v>0.2640051660291353</v>
      </c>
    </row>
    <row r="22" spans="1:8" ht="15" customHeight="1">
      <c r="A22" s="23" t="s">
        <v>372</v>
      </c>
      <c r="B22" s="23" t="s">
        <v>374</v>
      </c>
      <c r="C22" s="24">
        <v>16309</v>
      </c>
      <c r="D22" s="26">
        <v>0.003614332605029837</v>
      </c>
      <c r="E22" s="24">
        <v>1039879</v>
      </c>
      <c r="F22" s="26">
        <v>0.012350285982175585</v>
      </c>
      <c r="G22" s="24">
        <v>34140</v>
      </c>
      <c r="H22" s="26">
        <v>0.006553516449153523</v>
      </c>
    </row>
    <row r="23" spans="1:8" ht="15" customHeight="1">
      <c r="A23" s="27" t="s">
        <v>373</v>
      </c>
      <c r="B23" s="29"/>
      <c r="C23" s="28">
        <v>32992356</v>
      </c>
      <c r="D23" s="25">
        <v>1</v>
      </c>
      <c r="E23" s="28">
        <v>198178286</v>
      </c>
      <c r="F23" s="25">
        <v>1</v>
      </c>
      <c r="G23" s="28">
        <v>49688971</v>
      </c>
      <c r="H23" s="25">
        <v>1</v>
      </c>
    </row>
    <row r="24" spans="1:8" ht="15" customHeight="1">
      <c r="A24" s="23" t="s">
        <v>373</v>
      </c>
      <c r="B24" s="23" t="s">
        <v>371</v>
      </c>
      <c r="C24" s="24">
        <v>4659604</v>
      </c>
      <c r="D24" s="26">
        <v>0.14123283587264882</v>
      </c>
      <c r="E24" s="24">
        <v>27783844</v>
      </c>
      <c r="F24" s="26">
        <v>0.14019620696487403</v>
      </c>
      <c r="G24" s="24">
        <v>11356220</v>
      </c>
      <c r="H24" s="26">
        <v>0.22854608923175326</v>
      </c>
    </row>
    <row r="25" spans="1:8" ht="15" customHeight="1">
      <c r="A25" s="23" t="s">
        <v>373</v>
      </c>
      <c r="B25" s="23" t="s">
        <v>64</v>
      </c>
      <c r="C25" s="24">
        <v>6793662</v>
      </c>
      <c r="D25" s="26">
        <v>0.20591624314432105</v>
      </c>
      <c r="E25" s="24">
        <v>62929379</v>
      </c>
      <c r="F25" s="26">
        <v>0.3175392232426513</v>
      </c>
      <c r="G25" s="24">
        <v>16355837</v>
      </c>
      <c r="H25" s="26">
        <v>0.32916433306698983</v>
      </c>
    </row>
    <row r="26" spans="1:8" ht="15" customHeight="1">
      <c r="A26" s="23" t="s">
        <v>373</v>
      </c>
      <c r="B26" s="23" t="s">
        <v>372</v>
      </c>
      <c r="C26" s="24">
        <v>736017</v>
      </c>
      <c r="D26" s="26">
        <v>0.022308712963693772</v>
      </c>
      <c r="E26" s="24">
        <v>56638904</v>
      </c>
      <c r="F26" s="26">
        <v>0.28579772861694847</v>
      </c>
      <c r="G26" s="24">
        <v>3108746</v>
      </c>
      <c r="H26" s="26">
        <v>0.06256410502040785</v>
      </c>
    </row>
    <row r="27" spans="1:8" ht="15" customHeight="1">
      <c r="A27" s="23" t="s">
        <v>373</v>
      </c>
      <c r="B27" s="23" t="s">
        <v>373</v>
      </c>
      <c r="C27" s="24">
        <v>14844120</v>
      </c>
      <c r="D27" s="26">
        <v>0.44992603741302983</v>
      </c>
      <c r="E27" s="24">
        <v>29720420</v>
      </c>
      <c r="F27" s="26">
        <v>0.14996809489007287</v>
      </c>
      <c r="G27" s="24">
        <v>10472770</v>
      </c>
      <c r="H27" s="26">
        <v>0.2107664898111897</v>
      </c>
    </row>
    <row r="28" spans="1:8" ht="15" customHeight="1">
      <c r="A28" s="23" t="s">
        <v>373</v>
      </c>
      <c r="B28" s="23" t="s">
        <v>374</v>
      </c>
      <c r="C28" s="24">
        <v>5958953</v>
      </c>
      <c r="D28" s="26">
        <v>0.1806161706063065</v>
      </c>
      <c r="E28" s="24">
        <v>21105739</v>
      </c>
      <c r="F28" s="26">
        <v>0.10649874628545329</v>
      </c>
      <c r="G28" s="24">
        <v>8395398</v>
      </c>
      <c r="H28" s="26">
        <v>0.16895898286965935</v>
      </c>
    </row>
    <row r="29" spans="1:8" ht="15" customHeight="1">
      <c r="A29" s="27" t="s">
        <v>374</v>
      </c>
      <c r="B29" s="29"/>
      <c r="C29" s="28">
        <v>9249155</v>
      </c>
      <c r="D29" s="25">
        <v>1</v>
      </c>
      <c r="E29" s="28">
        <v>22698365</v>
      </c>
      <c r="F29" s="25">
        <v>1</v>
      </c>
      <c r="G29" s="28">
        <v>11314499</v>
      </c>
      <c r="H29" s="25">
        <v>1</v>
      </c>
    </row>
    <row r="30" spans="1:8" ht="15" customHeight="1">
      <c r="A30" s="23" t="s">
        <v>374</v>
      </c>
      <c r="B30" s="23" t="s">
        <v>371</v>
      </c>
      <c r="C30" s="24">
        <v>684786</v>
      </c>
      <c r="D30" s="26">
        <v>0.07403768236125355</v>
      </c>
      <c r="E30" s="24">
        <v>3094445</v>
      </c>
      <c r="F30" s="26">
        <v>0.1363289822857285</v>
      </c>
      <c r="G30" s="24">
        <v>64643</v>
      </c>
      <c r="H30" s="26">
        <v>0.005713288763382276</v>
      </c>
    </row>
    <row r="31" spans="1:8" ht="15" customHeight="1">
      <c r="A31" s="23" t="s">
        <v>374</v>
      </c>
      <c r="B31" s="23" t="s">
        <v>64</v>
      </c>
      <c r="C31" s="24">
        <v>175404</v>
      </c>
      <c r="D31" s="26">
        <v>0.018964327011494565</v>
      </c>
      <c r="E31" s="24">
        <v>1542488</v>
      </c>
      <c r="F31" s="26">
        <v>0.06795590783741472</v>
      </c>
      <c r="G31" s="24">
        <v>6039</v>
      </c>
      <c r="H31" s="26">
        <v>0.0005337399384630287</v>
      </c>
    </row>
    <row r="32" spans="1:8" ht="15" customHeight="1">
      <c r="A32" s="23" t="s">
        <v>374</v>
      </c>
      <c r="B32" s="23" t="s">
        <v>372</v>
      </c>
      <c r="C32" s="24">
        <v>16411</v>
      </c>
      <c r="D32" s="26">
        <v>0.0017743242490800512</v>
      </c>
      <c r="E32" s="24">
        <v>734971</v>
      </c>
      <c r="F32" s="26">
        <v>0.03237990930183738</v>
      </c>
      <c r="G32" s="24">
        <v>31967</v>
      </c>
      <c r="H32" s="26">
        <v>0.002825312901614115</v>
      </c>
    </row>
    <row r="33" spans="1:8" ht="15" customHeight="1">
      <c r="A33" s="23" t="s">
        <v>374</v>
      </c>
      <c r="B33" s="23" t="s">
        <v>373</v>
      </c>
      <c r="C33" s="24">
        <v>6124891</v>
      </c>
      <c r="D33" s="26">
        <v>0.6622108722364367</v>
      </c>
      <c r="E33" s="24">
        <v>13339475</v>
      </c>
      <c r="F33" s="26">
        <v>0.5876843992948391</v>
      </c>
      <c r="G33" s="24">
        <v>7319125</v>
      </c>
      <c r="H33" s="26">
        <v>0.6468801667665532</v>
      </c>
    </row>
    <row r="34" spans="1:8" ht="15" customHeight="1">
      <c r="A34" s="23" t="s">
        <v>374</v>
      </c>
      <c r="B34" s="23" t="s">
        <v>374</v>
      </c>
      <c r="C34" s="24">
        <v>2247663</v>
      </c>
      <c r="D34" s="26">
        <v>0.2430127941417351</v>
      </c>
      <c r="E34" s="24">
        <v>3986986</v>
      </c>
      <c r="F34" s="26">
        <v>0.17565080128018032</v>
      </c>
      <c r="G34" s="24">
        <v>3892725</v>
      </c>
      <c r="H34" s="26">
        <v>0.3440474916299873</v>
      </c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78"/>
  <sheetViews>
    <sheetView zoomScale="85" zoomScaleNormal="85" zoomScalePageLayoutView="0" workbookViewId="0" topLeftCell="A16">
      <pane xSplit="1" topLeftCell="N1" activePane="topRight" state="frozen"/>
      <selection pane="topLeft" activeCell="A7" sqref="A7"/>
      <selection pane="topRight" activeCell="W50" sqref="W50"/>
    </sheetView>
  </sheetViews>
  <sheetFormatPr defaultColWidth="9.140625" defaultRowHeight="12.75"/>
  <cols>
    <col min="1" max="1" width="52.28125" style="0" customWidth="1"/>
    <col min="2" max="17" width="12.57421875" style="0" customWidth="1"/>
    <col min="18" max="19" width="15.57421875" style="0" customWidth="1"/>
    <col min="20" max="21" width="12.57421875" style="0" customWidth="1"/>
    <col min="22" max="23" width="12.8515625" style="0" customWidth="1"/>
    <col min="24" max="35" width="12.57421875" style="0" customWidth="1"/>
    <col min="36" max="37" width="13.7109375" style="0" customWidth="1"/>
    <col min="38" max="45" width="12.57421875" style="0" customWidth="1"/>
    <col min="47" max="47" width="30.7109375" style="0" customWidth="1"/>
  </cols>
  <sheetData>
    <row r="1" spans="1:45" ht="18">
      <c r="A1" s="225" t="s">
        <v>520</v>
      </c>
      <c r="B1" s="225"/>
      <c r="C1" s="192"/>
      <c r="D1" s="225"/>
      <c r="E1" s="192"/>
      <c r="F1" s="225"/>
      <c r="G1" s="192"/>
      <c r="H1" s="225"/>
      <c r="I1" s="192"/>
      <c r="J1" s="225"/>
      <c r="K1" s="192"/>
      <c r="L1" s="225"/>
      <c r="M1" s="192"/>
      <c r="N1" s="98"/>
      <c r="O1" s="192"/>
      <c r="P1" s="225"/>
      <c r="Q1" s="192"/>
      <c r="R1" s="225"/>
      <c r="S1" s="192"/>
      <c r="T1" s="225"/>
      <c r="U1" s="192"/>
      <c r="V1" s="225"/>
      <c r="W1" s="192"/>
      <c r="X1" s="225"/>
      <c r="Y1" s="192"/>
      <c r="Z1" s="225"/>
      <c r="AA1" s="192"/>
      <c r="AB1" s="225"/>
      <c r="AC1" s="192"/>
      <c r="AD1" s="225"/>
      <c r="AE1" s="192"/>
      <c r="AF1" s="225"/>
      <c r="AG1" s="192"/>
      <c r="AH1" s="225"/>
      <c r="AI1" s="192"/>
      <c r="AJ1" s="225"/>
      <c r="AK1" s="192"/>
      <c r="AL1" s="225"/>
      <c r="AM1" s="192"/>
      <c r="AN1" s="225"/>
      <c r="AO1" s="192"/>
      <c r="AP1" s="225"/>
      <c r="AQ1" s="192"/>
      <c r="AR1" s="225"/>
      <c r="AS1" s="225"/>
    </row>
    <row r="2" spans="1:45" ht="12.75">
      <c r="A2" s="226"/>
      <c r="B2" s="226"/>
      <c r="C2" s="99"/>
      <c r="D2" s="226"/>
      <c r="E2" s="99"/>
      <c r="F2" s="226"/>
      <c r="G2" s="99"/>
      <c r="H2" s="226"/>
      <c r="I2" s="99"/>
      <c r="J2" s="226"/>
      <c r="K2" s="99"/>
      <c r="L2" s="226"/>
      <c r="M2" s="99"/>
      <c r="N2" s="99"/>
      <c r="O2" s="99"/>
      <c r="P2" s="226"/>
      <c r="Q2" s="99"/>
      <c r="R2" s="226"/>
      <c r="S2" s="99"/>
      <c r="T2" s="226"/>
      <c r="U2" s="99"/>
      <c r="V2" s="226"/>
      <c r="W2" s="99"/>
      <c r="X2" s="226"/>
      <c r="Y2" s="99"/>
      <c r="Z2" s="226"/>
      <c r="AA2" s="99"/>
      <c r="AB2" s="226"/>
      <c r="AC2" s="99"/>
      <c r="AD2" s="226"/>
      <c r="AE2" s="99"/>
      <c r="AF2" s="226"/>
      <c r="AG2" s="99"/>
      <c r="AH2" s="226"/>
      <c r="AI2" s="99"/>
      <c r="AJ2" s="226"/>
      <c r="AK2" s="99"/>
      <c r="AL2" s="226"/>
      <c r="AM2" s="99"/>
      <c r="AN2" s="226"/>
      <c r="AO2" s="99"/>
      <c r="AP2" s="226"/>
      <c r="AQ2" s="99"/>
      <c r="AR2" s="226"/>
      <c r="AS2" s="226"/>
    </row>
    <row r="3" spans="1:45" ht="18" customHeight="1">
      <c r="A3" s="100" t="s">
        <v>521</v>
      </c>
      <c r="B3" s="194" t="s">
        <v>670</v>
      </c>
      <c r="C3" s="190"/>
      <c r="D3" s="194" t="s">
        <v>21</v>
      </c>
      <c r="E3" s="190"/>
      <c r="F3" s="194" t="s">
        <v>22</v>
      </c>
      <c r="G3" s="190"/>
      <c r="H3" s="194" t="s">
        <v>24</v>
      </c>
      <c r="I3" s="190"/>
      <c r="J3" s="194" t="s">
        <v>522</v>
      </c>
      <c r="K3" s="190"/>
      <c r="L3" s="194" t="s">
        <v>419</v>
      </c>
      <c r="M3" s="190"/>
      <c r="N3" s="194" t="s">
        <v>420</v>
      </c>
      <c r="O3" s="190"/>
      <c r="P3" s="194" t="s">
        <v>32</v>
      </c>
      <c r="Q3" s="190"/>
      <c r="R3" s="194" t="s">
        <v>23</v>
      </c>
      <c r="S3" s="190"/>
      <c r="T3" s="194" t="s">
        <v>421</v>
      </c>
      <c r="U3" s="190"/>
      <c r="V3" s="194" t="s">
        <v>523</v>
      </c>
      <c r="W3" s="190"/>
      <c r="X3" s="194" t="s">
        <v>672</v>
      </c>
      <c r="Y3" s="190"/>
      <c r="Z3" s="194" t="s">
        <v>524</v>
      </c>
      <c r="AA3" s="190"/>
      <c r="AB3" s="194" t="s">
        <v>673</v>
      </c>
      <c r="AC3" s="194"/>
      <c r="AD3" s="194" t="s">
        <v>525</v>
      </c>
      <c r="AE3" s="190"/>
      <c r="AF3" s="194" t="s">
        <v>667</v>
      </c>
      <c r="AG3" s="190"/>
      <c r="AH3" s="194" t="s">
        <v>41</v>
      </c>
      <c r="AI3" s="190"/>
      <c r="AJ3" s="194" t="s">
        <v>526</v>
      </c>
      <c r="AK3" s="190"/>
      <c r="AL3" s="194" t="s">
        <v>44</v>
      </c>
      <c r="AM3" s="190"/>
      <c r="AN3" s="194" t="s">
        <v>527</v>
      </c>
      <c r="AO3" s="190"/>
      <c r="AP3" s="194" t="s">
        <v>27</v>
      </c>
      <c r="AQ3" s="190"/>
      <c r="AR3" s="194" t="s">
        <v>46</v>
      </c>
      <c r="AS3" s="194"/>
    </row>
    <row r="4" spans="1:45" ht="18">
      <c r="A4" s="101" t="s">
        <v>528</v>
      </c>
      <c r="B4" s="195">
        <v>2010</v>
      </c>
      <c r="C4" s="191">
        <v>2009</v>
      </c>
      <c r="D4" s="195">
        <v>2010</v>
      </c>
      <c r="E4" s="191">
        <v>2009</v>
      </c>
      <c r="F4" s="195">
        <v>2010</v>
      </c>
      <c r="G4" s="191">
        <v>2009</v>
      </c>
      <c r="H4" s="195">
        <v>2010</v>
      </c>
      <c r="I4" s="191">
        <v>2009</v>
      </c>
      <c r="J4" s="195">
        <v>2010</v>
      </c>
      <c r="K4" s="191">
        <v>2009</v>
      </c>
      <c r="L4" s="195">
        <v>2010</v>
      </c>
      <c r="M4" s="191">
        <v>2009</v>
      </c>
      <c r="N4" s="195">
        <v>2010</v>
      </c>
      <c r="O4" s="191">
        <v>2009</v>
      </c>
      <c r="P4" s="195">
        <v>2010</v>
      </c>
      <c r="Q4" s="191">
        <v>2009</v>
      </c>
      <c r="R4" s="195">
        <v>2010</v>
      </c>
      <c r="S4" s="191">
        <v>2009</v>
      </c>
      <c r="T4" s="195">
        <v>2010</v>
      </c>
      <c r="U4" s="191">
        <v>2009</v>
      </c>
      <c r="V4" s="195">
        <v>2010</v>
      </c>
      <c r="W4" s="191">
        <v>2009</v>
      </c>
      <c r="X4" s="195">
        <v>2010</v>
      </c>
      <c r="Y4" s="191">
        <v>2009</v>
      </c>
      <c r="Z4" s="195">
        <v>2010</v>
      </c>
      <c r="AA4" s="191">
        <v>2009</v>
      </c>
      <c r="AB4" s="195">
        <v>2010</v>
      </c>
      <c r="AC4" s="191">
        <v>2009</v>
      </c>
      <c r="AD4" s="195">
        <v>2010</v>
      </c>
      <c r="AE4" s="191">
        <v>2009</v>
      </c>
      <c r="AF4" s="195">
        <v>2010</v>
      </c>
      <c r="AG4" s="191">
        <v>2009</v>
      </c>
      <c r="AH4" s="195">
        <v>2010</v>
      </c>
      <c r="AI4" s="191">
        <v>2009</v>
      </c>
      <c r="AJ4" s="195">
        <v>2010</v>
      </c>
      <c r="AK4" s="191">
        <v>2009</v>
      </c>
      <c r="AL4" s="195">
        <v>2010</v>
      </c>
      <c r="AM4" s="191">
        <v>2009</v>
      </c>
      <c r="AN4" s="195">
        <v>2010</v>
      </c>
      <c r="AO4" s="191">
        <v>2009</v>
      </c>
      <c r="AP4" s="195">
        <v>2010</v>
      </c>
      <c r="AQ4" s="191">
        <v>2009</v>
      </c>
      <c r="AR4" s="195">
        <v>2010</v>
      </c>
      <c r="AS4" s="195">
        <v>2009</v>
      </c>
    </row>
    <row r="5" spans="1:45" ht="15.75">
      <c r="A5" s="102" t="s">
        <v>529</v>
      </c>
      <c r="B5" s="103">
        <f aca="true" t="shared" si="0" ref="B5:AR5">SUM(B6:B12)</f>
        <v>3001.31755</v>
      </c>
      <c r="C5" s="103"/>
      <c r="D5" s="103">
        <f t="shared" si="0"/>
        <v>65779</v>
      </c>
      <c r="E5" s="103">
        <v>50972</v>
      </c>
      <c r="F5" s="103">
        <f t="shared" si="0"/>
        <v>7337.206999999999</v>
      </c>
      <c r="G5" s="103">
        <v>5120.377</v>
      </c>
      <c r="H5" s="103">
        <f t="shared" si="0"/>
        <v>151147.14130249998</v>
      </c>
      <c r="I5" s="103">
        <v>190278.42169</v>
      </c>
      <c r="J5" s="103">
        <f t="shared" si="0"/>
        <v>1458.0172</v>
      </c>
      <c r="K5" s="103">
        <f t="shared" si="0"/>
        <v>1787.18715</v>
      </c>
      <c r="L5" s="103">
        <f t="shared" si="0"/>
        <v>1328.97697</v>
      </c>
      <c r="M5" s="103">
        <f t="shared" si="0"/>
        <v>1388.36122</v>
      </c>
      <c r="N5" s="103">
        <f t="shared" si="0"/>
        <v>2985.3051200000004</v>
      </c>
      <c r="O5" s="103">
        <f t="shared" si="0"/>
        <v>2808.3229999999994</v>
      </c>
      <c r="P5" s="103">
        <f t="shared" si="0"/>
        <v>1807.1224499999998</v>
      </c>
      <c r="Q5" s="103">
        <f t="shared" si="0"/>
        <v>5231.15333</v>
      </c>
      <c r="R5" s="103">
        <f t="shared" si="0"/>
        <v>158547.96753</v>
      </c>
      <c r="S5" s="103">
        <v>78562.74561</v>
      </c>
      <c r="T5" s="103">
        <f t="shared" si="0"/>
        <v>24174</v>
      </c>
      <c r="U5" s="103">
        <v>11487</v>
      </c>
      <c r="V5" s="103">
        <f t="shared" si="0"/>
        <v>46792</v>
      </c>
      <c r="W5" s="103">
        <f>SUM(W6:W12)</f>
        <v>23694</v>
      </c>
      <c r="X5" s="103">
        <f t="shared" si="0"/>
        <v>3394.37735</v>
      </c>
      <c r="Y5" s="103"/>
      <c r="Z5" s="103">
        <f t="shared" si="0"/>
        <v>4882.9991</v>
      </c>
      <c r="AA5" s="103">
        <v>5498.06554</v>
      </c>
      <c r="AB5" s="103">
        <f t="shared" si="0"/>
        <v>25410</v>
      </c>
      <c r="AC5" s="103"/>
      <c r="AD5" s="103">
        <f t="shared" si="0"/>
        <v>5630.49929</v>
      </c>
      <c r="AE5" s="103">
        <v>3678.9208399999998</v>
      </c>
      <c r="AF5" s="103">
        <f t="shared" si="0"/>
        <v>1310.1299199999999</v>
      </c>
      <c r="AG5" s="103">
        <v>1059.81895</v>
      </c>
      <c r="AH5" s="103">
        <f t="shared" si="0"/>
        <v>2453311</v>
      </c>
      <c r="AI5" s="103">
        <v>2448979</v>
      </c>
      <c r="AJ5" s="103">
        <f t="shared" si="0"/>
        <v>43685.02892</v>
      </c>
      <c r="AK5" s="103">
        <f>SUM(AK6:AK12)</f>
        <v>43160.68445</v>
      </c>
      <c r="AL5" s="103">
        <f t="shared" si="0"/>
        <v>211571</v>
      </c>
      <c r="AM5" s="103">
        <f>SUM(AM6:AM12)</f>
        <v>135080</v>
      </c>
      <c r="AN5" s="103">
        <f t="shared" si="0"/>
        <v>55406.200000000004</v>
      </c>
      <c r="AO5" s="103">
        <f>SUM(AO6:AO12)</f>
        <v>93969.6</v>
      </c>
      <c r="AP5" s="103">
        <f t="shared" si="0"/>
        <v>2404505</v>
      </c>
      <c r="AQ5" s="103">
        <f>SUM(AQ6:AQ12)</f>
        <v>2076698</v>
      </c>
      <c r="AR5" s="103">
        <f t="shared" si="0"/>
        <v>245383</v>
      </c>
      <c r="AS5" s="103">
        <f>SUM(AS6:AS12)</f>
        <v>165628</v>
      </c>
    </row>
    <row r="6" spans="1:45" ht="12.75">
      <c r="A6" s="104" t="s">
        <v>530</v>
      </c>
      <c r="B6" s="105">
        <v>112.79740000000001</v>
      </c>
      <c r="C6" s="105"/>
      <c r="D6" s="105">
        <v>7520</v>
      </c>
      <c r="E6" s="105">
        <v>4696</v>
      </c>
      <c r="F6" s="105">
        <v>8.861</v>
      </c>
      <c r="G6" s="105">
        <v>55.375</v>
      </c>
      <c r="H6" s="105">
        <v>61593.44089999999</v>
      </c>
      <c r="I6" s="105">
        <v>101124.99375999998</v>
      </c>
      <c r="J6" s="105">
        <v>0.19783</v>
      </c>
      <c r="K6" s="105">
        <v>4.191739999999999</v>
      </c>
      <c r="L6" s="105">
        <v>503.01426000000004</v>
      </c>
      <c r="M6" s="105">
        <v>552.9149900000001</v>
      </c>
      <c r="N6" s="105">
        <v>593.35422</v>
      </c>
      <c r="O6" s="105">
        <v>450.9</v>
      </c>
      <c r="P6" s="105">
        <v>43.28661</v>
      </c>
      <c r="Q6" s="105">
        <v>11.53382</v>
      </c>
      <c r="R6" s="105">
        <v>1772.3173000000002</v>
      </c>
      <c r="S6" s="105">
        <v>934.02343</v>
      </c>
      <c r="T6" s="105">
        <v>3314</v>
      </c>
      <c r="U6" s="105">
        <v>2673</v>
      </c>
      <c r="V6" s="105">
        <v>488</v>
      </c>
      <c r="W6" s="105">
        <v>1334</v>
      </c>
      <c r="X6" s="105">
        <v>572.15025</v>
      </c>
      <c r="Y6" s="105"/>
      <c r="Z6" s="105">
        <v>53.5251</v>
      </c>
      <c r="AA6" s="105">
        <v>45.600730000000006</v>
      </c>
      <c r="AB6" s="105">
        <v>12</v>
      </c>
      <c r="AC6" s="105"/>
      <c r="AD6" s="105">
        <v>12.220889999999999</v>
      </c>
      <c r="AE6" s="105">
        <v>47.04895</v>
      </c>
      <c r="AF6" s="105">
        <v>54.517830000000004</v>
      </c>
      <c r="AG6" s="105">
        <v>4.20819</v>
      </c>
      <c r="AH6" s="105">
        <v>129656</v>
      </c>
      <c r="AI6" s="105">
        <v>186916</v>
      </c>
      <c r="AJ6" s="105">
        <v>16.35568</v>
      </c>
      <c r="AK6" s="105">
        <v>18.38613</v>
      </c>
      <c r="AL6" s="105">
        <v>89580</v>
      </c>
      <c r="AM6" s="105">
        <v>26827</v>
      </c>
      <c r="AN6" s="105">
        <v>3534.8</v>
      </c>
      <c r="AO6" s="197">
        <v>20618.4</v>
      </c>
      <c r="AP6" s="105">
        <v>1726422</v>
      </c>
      <c r="AQ6" s="105">
        <v>1155421</v>
      </c>
      <c r="AR6" s="105">
        <v>56516</v>
      </c>
      <c r="AS6" s="105">
        <v>18781</v>
      </c>
    </row>
    <row r="7" spans="1:45" ht="12.75">
      <c r="A7" s="104" t="s">
        <v>531</v>
      </c>
      <c r="B7" s="105">
        <v>333.9296</v>
      </c>
      <c r="C7" s="105"/>
      <c r="D7" s="105"/>
      <c r="E7" s="105">
        <v>7115</v>
      </c>
      <c r="F7" s="105">
        <v>6354.976</v>
      </c>
      <c r="G7" s="105">
        <v>782.429</v>
      </c>
      <c r="H7" s="105">
        <v>2178.3485425</v>
      </c>
      <c r="I7" s="105">
        <v>0</v>
      </c>
      <c r="J7" s="105"/>
      <c r="K7" s="105"/>
      <c r="L7" s="105">
        <v>3.65</v>
      </c>
      <c r="M7" s="105">
        <v>0.6</v>
      </c>
      <c r="N7" s="105"/>
      <c r="O7" s="105"/>
      <c r="P7" s="105">
        <v>4.23146</v>
      </c>
      <c r="Q7" s="105">
        <v>1719.56397</v>
      </c>
      <c r="R7" s="105"/>
      <c r="S7" s="105"/>
      <c r="T7" s="105"/>
      <c r="U7" s="105"/>
      <c r="V7" s="105"/>
      <c r="W7" s="105"/>
      <c r="X7" s="105"/>
      <c r="Y7" s="105"/>
      <c r="Z7" s="105">
        <v>57.41243</v>
      </c>
      <c r="AA7" s="105">
        <v>57.41243</v>
      </c>
      <c r="AB7" s="105"/>
      <c r="AC7" s="105"/>
      <c r="AD7" s="105"/>
      <c r="AE7" s="105"/>
      <c r="AF7" s="105">
        <v>7.0866999999999996</v>
      </c>
      <c r="AG7" s="105">
        <v>3</v>
      </c>
      <c r="AH7" s="105">
        <v>464519</v>
      </c>
      <c r="AI7" s="105">
        <v>677022</v>
      </c>
      <c r="AJ7" s="105"/>
      <c r="AK7" s="105"/>
      <c r="AL7" s="105"/>
      <c r="AM7" s="105"/>
      <c r="AN7" s="105"/>
      <c r="AO7" s="197"/>
      <c r="AP7" s="105">
        <v>3992</v>
      </c>
      <c r="AQ7" s="105">
        <v>16441</v>
      </c>
      <c r="AR7" s="105"/>
      <c r="AS7" s="105"/>
    </row>
    <row r="8" spans="1:45" ht="12.75">
      <c r="A8" s="104" t="s">
        <v>532</v>
      </c>
      <c r="B8" s="105">
        <v>661.0032300000001</v>
      </c>
      <c r="C8" s="105"/>
      <c r="D8" s="105">
        <v>49526</v>
      </c>
      <c r="E8" s="105">
        <v>31662</v>
      </c>
      <c r="F8" s="105">
        <v>806.733</v>
      </c>
      <c r="G8" s="105">
        <v>1095.684</v>
      </c>
      <c r="H8" s="105">
        <v>67356.52337</v>
      </c>
      <c r="I8" s="105">
        <v>60293.53328</v>
      </c>
      <c r="J8" s="105">
        <v>21.643909999999998</v>
      </c>
      <c r="K8" s="105">
        <v>285.21357</v>
      </c>
      <c r="L8" s="105">
        <v>210.55103</v>
      </c>
      <c r="M8" s="105">
        <v>55.35893</v>
      </c>
      <c r="N8" s="105">
        <v>584.73572</v>
      </c>
      <c r="O8" s="105">
        <v>1061.7</v>
      </c>
      <c r="P8" s="105">
        <v>919.98435</v>
      </c>
      <c r="Q8" s="105"/>
      <c r="R8" s="105">
        <v>91919.60154999999</v>
      </c>
      <c r="S8" s="105">
        <v>31034.15728</v>
      </c>
      <c r="T8" s="105">
        <v>18201</v>
      </c>
      <c r="U8" s="105">
        <v>3939</v>
      </c>
      <c r="V8" s="105">
        <f>28424</f>
        <v>28424</v>
      </c>
      <c r="W8" s="105">
        <v>15380</v>
      </c>
      <c r="X8" s="105">
        <v>478.88931</v>
      </c>
      <c r="Y8" s="105"/>
      <c r="Z8" s="105">
        <v>502.49078000000003</v>
      </c>
      <c r="AA8" s="105">
        <v>1127.63677</v>
      </c>
      <c r="AB8" s="105">
        <v>11531</v>
      </c>
      <c r="AC8" s="105"/>
      <c r="AD8" s="105">
        <v>1731.5822000000003</v>
      </c>
      <c r="AE8" s="105">
        <v>1640.74881</v>
      </c>
      <c r="AF8" s="105">
        <v>494.97852</v>
      </c>
      <c r="AG8" s="105">
        <v>307.12731</v>
      </c>
      <c r="AH8" s="105">
        <v>1408058</v>
      </c>
      <c r="AI8" s="105">
        <v>1087560</v>
      </c>
      <c r="AJ8" s="105">
        <v>11760.8403</v>
      </c>
      <c r="AK8" s="105">
        <v>11794.5878</v>
      </c>
      <c r="AL8" s="105">
        <v>63994</v>
      </c>
      <c r="AM8" s="105">
        <v>61417</v>
      </c>
      <c r="AN8" s="105">
        <v>38539.3</v>
      </c>
      <c r="AO8" s="197">
        <f>26242.6</f>
        <v>26242.6</v>
      </c>
      <c r="AP8" s="105">
        <v>303054</v>
      </c>
      <c r="AQ8" s="105">
        <v>519308</v>
      </c>
      <c r="AR8" s="105">
        <v>138399</v>
      </c>
      <c r="AS8" s="105">
        <v>112620</v>
      </c>
    </row>
    <row r="9" spans="1:45" ht="12.75">
      <c r="A9" s="104" t="s">
        <v>533</v>
      </c>
      <c r="B9" s="105"/>
      <c r="C9" s="105"/>
      <c r="D9" s="105"/>
      <c r="E9" s="105"/>
      <c r="F9" s="105"/>
      <c r="G9" s="105"/>
      <c r="H9" s="105">
        <v>10177.62393</v>
      </c>
      <c r="I9" s="105">
        <v>7933.78641</v>
      </c>
      <c r="J9" s="105"/>
      <c r="K9" s="105">
        <v>4.37352</v>
      </c>
      <c r="L9" s="105"/>
      <c r="M9" s="105"/>
      <c r="N9" s="105">
        <v>989.06889</v>
      </c>
      <c r="O9" s="105">
        <v>647.35</v>
      </c>
      <c r="P9" s="105">
        <v>10.459760000000001</v>
      </c>
      <c r="Q9" s="105"/>
      <c r="R9" s="105">
        <v>31358.034760000002</v>
      </c>
      <c r="S9" s="105">
        <v>28604.59205</v>
      </c>
      <c r="T9" s="105">
        <v>1676</v>
      </c>
      <c r="U9" s="105">
        <v>3146</v>
      </c>
      <c r="V9" s="105">
        <f>1013</f>
        <v>1013</v>
      </c>
      <c r="W9" s="105">
        <v>390</v>
      </c>
      <c r="X9" s="105">
        <v>682.8194</v>
      </c>
      <c r="Y9" s="105"/>
      <c r="Z9" s="105"/>
      <c r="AA9" s="105"/>
      <c r="AB9" s="105">
        <v>2903</v>
      </c>
      <c r="AC9" s="105"/>
      <c r="AD9" s="105">
        <v>1079.54856</v>
      </c>
      <c r="AE9" s="105">
        <v>689.62328</v>
      </c>
      <c r="AF9" s="105">
        <v>0.23254</v>
      </c>
      <c r="AG9" s="105">
        <v>0.28345</v>
      </c>
      <c r="AH9" s="105">
        <v>196089</v>
      </c>
      <c r="AI9" s="105">
        <v>194029</v>
      </c>
      <c r="AJ9" s="105">
        <v>13092.26761</v>
      </c>
      <c r="AK9" s="105">
        <v>11441.12433</v>
      </c>
      <c r="AL9" s="105">
        <v>43809</v>
      </c>
      <c r="AM9" s="105">
        <v>34253</v>
      </c>
      <c r="AN9" s="105">
        <v>3022.7</v>
      </c>
      <c r="AO9" s="197">
        <v>1912.8</v>
      </c>
      <c r="AP9" s="105">
        <v>170990</v>
      </c>
      <c r="AQ9" s="105">
        <v>137959</v>
      </c>
      <c r="AR9" s="105">
        <v>21850</v>
      </c>
      <c r="AS9" s="105">
        <v>10872</v>
      </c>
    </row>
    <row r="10" spans="1:45" ht="12.75">
      <c r="A10" s="104" t="s">
        <v>534</v>
      </c>
      <c r="B10" s="105">
        <v>185.26583000000002</v>
      </c>
      <c r="C10" s="105"/>
      <c r="D10" s="105">
        <f>724+3648</f>
        <v>4372</v>
      </c>
      <c r="E10" s="105">
        <v>3687</v>
      </c>
      <c r="F10" s="105"/>
      <c r="G10" s="105"/>
      <c r="H10" s="105">
        <v>4291.033439999983</v>
      </c>
      <c r="I10" s="105">
        <v>3734.808240000002</v>
      </c>
      <c r="J10" s="105">
        <v>1436.17546</v>
      </c>
      <c r="K10" s="105">
        <v>1433.82348</v>
      </c>
      <c r="L10" s="105">
        <v>16.48046</v>
      </c>
      <c r="M10" s="105">
        <v>14.783700000000001</v>
      </c>
      <c r="N10" s="105">
        <v>292.03766</v>
      </c>
      <c r="O10" s="105">
        <v>167.7</v>
      </c>
      <c r="P10" s="105">
        <v>16.3161</v>
      </c>
      <c r="Q10" s="105">
        <v>2.24048</v>
      </c>
      <c r="R10" s="105">
        <v>718.6385600000001</v>
      </c>
      <c r="S10" s="105">
        <v>1043.47059</v>
      </c>
      <c r="T10" s="105">
        <v>931</v>
      </c>
      <c r="U10" s="105">
        <v>833</v>
      </c>
      <c r="V10" s="105">
        <f>255</f>
        <v>255</v>
      </c>
      <c r="W10" s="105">
        <v>410</v>
      </c>
      <c r="X10" s="105">
        <v>348.24888</v>
      </c>
      <c r="Y10" s="105"/>
      <c r="Z10" s="105">
        <v>4269.57079</v>
      </c>
      <c r="AA10" s="105">
        <v>4267.41561</v>
      </c>
      <c r="AB10" s="105">
        <v>10545</v>
      </c>
      <c r="AC10" s="105"/>
      <c r="AD10" s="105">
        <v>10.20807</v>
      </c>
      <c r="AE10" s="105">
        <v>1.5465</v>
      </c>
      <c r="AF10" s="105">
        <v>7.86505</v>
      </c>
      <c r="AG10" s="105"/>
      <c r="AH10" s="105">
        <v>28473</v>
      </c>
      <c r="AI10" s="105">
        <v>55598</v>
      </c>
      <c r="AJ10" s="105">
        <v>8037.49522</v>
      </c>
      <c r="AK10" s="105">
        <v>3803.47858</v>
      </c>
      <c r="AL10" s="105">
        <v>2305</v>
      </c>
      <c r="AM10" s="105">
        <v>3288</v>
      </c>
      <c r="AN10" s="105">
        <v>3915.7</v>
      </c>
      <c r="AO10" s="197">
        <v>4613.8</v>
      </c>
      <c r="AP10" s="105">
        <v>53242</v>
      </c>
      <c r="AQ10" s="105">
        <v>54969</v>
      </c>
      <c r="AR10" s="105"/>
      <c r="AS10" s="105"/>
    </row>
    <row r="11" spans="1:45" ht="12.75">
      <c r="A11" s="104" t="s">
        <v>535</v>
      </c>
      <c r="B11" s="105"/>
      <c r="C11" s="105"/>
      <c r="D11" s="105">
        <v>76</v>
      </c>
      <c r="E11" s="105">
        <v>90</v>
      </c>
      <c r="F11" s="105"/>
      <c r="G11" s="105"/>
      <c r="H11" s="105">
        <v>3069</v>
      </c>
      <c r="I11" s="105">
        <v>6619.3</v>
      </c>
      <c r="J11" s="105"/>
      <c r="K11" s="105">
        <v>58.284839999999996</v>
      </c>
      <c r="L11" s="105">
        <v>224.58741</v>
      </c>
      <c r="M11" s="105">
        <v>335.21008</v>
      </c>
      <c r="N11" s="105">
        <v>255.88688</v>
      </c>
      <c r="O11" s="105">
        <v>323.473</v>
      </c>
      <c r="P11" s="105"/>
      <c r="Q11" s="105"/>
      <c r="R11" s="105"/>
      <c r="S11" s="105"/>
      <c r="T11" s="105">
        <v>52</v>
      </c>
      <c r="U11" s="105">
        <v>896</v>
      </c>
      <c r="V11" s="105">
        <f>15473</f>
        <v>15473</v>
      </c>
      <c r="W11" s="105">
        <v>229</v>
      </c>
      <c r="X11" s="105">
        <v>4.16159</v>
      </c>
      <c r="Y11" s="105"/>
      <c r="Z11" s="105"/>
      <c r="AA11" s="105"/>
      <c r="AB11" s="105">
        <v>327</v>
      </c>
      <c r="AC11" s="105"/>
      <c r="AD11" s="105"/>
      <c r="AE11" s="105"/>
      <c r="AF11" s="105"/>
      <c r="AG11" s="105"/>
      <c r="AH11" s="105">
        <v>160553</v>
      </c>
      <c r="AI11" s="105">
        <v>146231</v>
      </c>
      <c r="AJ11" s="105">
        <v>789.80229</v>
      </c>
      <c r="AK11" s="105">
        <v>672.90941</v>
      </c>
      <c r="AL11" s="105">
        <v>7411</v>
      </c>
      <c r="AM11" s="105">
        <v>5507</v>
      </c>
      <c r="AN11" s="105">
        <v>5432.4</v>
      </c>
      <c r="AO11" s="197">
        <v>4613.3</v>
      </c>
      <c r="AP11" s="105">
        <v>105661</v>
      </c>
      <c r="AQ11" s="105">
        <v>93101</v>
      </c>
      <c r="AR11" s="105">
        <v>5963</v>
      </c>
      <c r="AS11" s="105">
        <v>6172</v>
      </c>
    </row>
    <row r="12" spans="1:45" ht="12.75">
      <c r="A12" s="104" t="s">
        <v>536</v>
      </c>
      <c r="B12" s="105">
        <v>1708.32149</v>
      </c>
      <c r="C12" s="105"/>
      <c r="D12" s="105">
        <f>3705+580</f>
        <v>4285</v>
      </c>
      <c r="E12" s="105">
        <v>3722</v>
      </c>
      <c r="F12" s="105">
        <v>166.637</v>
      </c>
      <c r="G12" s="105">
        <v>3186.889</v>
      </c>
      <c r="H12" s="105">
        <v>2481.1711200000013</v>
      </c>
      <c r="I12" s="105">
        <v>10572</v>
      </c>
      <c r="J12" s="105"/>
      <c r="K12" s="105">
        <v>1.3</v>
      </c>
      <c r="L12" s="105">
        <v>370.69381</v>
      </c>
      <c r="M12" s="105">
        <v>429.49352000000005</v>
      </c>
      <c r="N12" s="105">
        <v>270.22175</v>
      </c>
      <c r="O12" s="105">
        <v>157.2</v>
      </c>
      <c r="P12" s="105">
        <v>812.84417</v>
      </c>
      <c r="Q12" s="105">
        <v>3497.81506</v>
      </c>
      <c r="R12" s="105">
        <v>32779.37536</v>
      </c>
      <c r="S12" s="105">
        <v>16946.50226</v>
      </c>
      <c r="T12" s="105"/>
      <c r="U12" s="105"/>
      <c r="V12" s="105">
        <f>1017+122</f>
        <v>1139</v>
      </c>
      <c r="W12" s="105">
        <f>150+5801</f>
        <v>5951</v>
      </c>
      <c r="X12" s="105">
        <v>1308.10792</v>
      </c>
      <c r="Y12" s="105"/>
      <c r="Z12" s="105"/>
      <c r="AA12" s="105"/>
      <c r="AB12" s="105">
        <v>92</v>
      </c>
      <c r="AC12" s="105"/>
      <c r="AD12" s="105">
        <v>2796.9395699999995</v>
      </c>
      <c r="AE12" s="105">
        <v>1299.9533</v>
      </c>
      <c r="AF12" s="105">
        <v>745.44928</v>
      </c>
      <c r="AG12" s="105">
        <v>745.2</v>
      </c>
      <c r="AH12" s="105">
        <f>56068+9895</f>
        <v>65963</v>
      </c>
      <c r="AI12" s="105">
        <v>101623</v>
      </c>
      <c r="AJ12" s="105">
        <f>1955.87599+1493.36091+5479.60861+880.48269+178.93962</f>
        <v>9988.26782</v>
      </c>
      <c r="AK12" s="105">
        <f>7757.35894+1472.26014+4896.45495+1148.1274+155.99677</f>
        <v>15430.198199999999</v>
      </c>
      <c r="AL12" s="105">
        <f>2297+2175</f>
        <v>4472</v>
      </c>
      <c r="AM12" s="105">
        <f>1470+2318</f>
        <v>3788</v>
      </c>
      <c r="AN12" s="105">
        <f>961.3</f>
        <v>961.3</v>
      </c>
      <c r="AO12" s="197">
        <f>16881.7+19087</f>
        <v>35968.7</v>
      </c>
      <c r="AP12" s="105">
        <v>41144</v>
      </c>
      <c r="AQ12" s="105">
        <f>15640+40877+42982</f>
        <v>99499</v>
      </c>
      <c r="AR12" s="105">
        <f>18668+3987</f>
        <v>22655</v>
      </c>
      <c r="AS12" s="105">
        <f>2124+15059</f>
        <v>17183</v>
      </c>
    </row>
    <row r="13" spans="1:45" ht="15.75">
      <c r="A13" s="102" t="s">
        <v>537</v>
      </c>
      <c r="B13" s="105">
        <f aca="true" t="shared" si="1" ref="B13:AS13">B14+B20+B21+B22</f>
        <v>39.93425000000003</v>
      </c>
      <c r="C13" s="105"/>
      <c r="D13" s="105">
        <f t="shared" si="1"/>
        <v>19665</v>
      </c>
      <c r="E13" s="105">
        <v>36763</v>
      </c>
      <c r="F13" s="105">
        <f t="shared" si="1"/>
        <v>19909.929</v>
      </c>
      <c r="G13" s="105">
        <v>21843.171000000002</v>
      </c>
      <c r="H13" s="105">
        <f t="shared" si="1"/>
        <v>704095.9635284364</v>
      </c>
      <c r="I13" s="105">
        <v>351304.07881</v>
      </c>
      <c r="J13" s="105">
        <f t="shared" si="1"/>
        <v>1860.71873</v>
      </c>
      <c r="K13" s="105">
        <v>1888.7481999999998</v>
      </c>
      <c r="L13" s="105">
        <f t="shared" si="1"/>
        <v>1028.1690999999998</v>
      </c>
      <c r="M13" s="105">
        <v>787.36225</v>
      </c>
      <c r="N13" s="105">
        <f>N14+N20+N21+N22</f>
        <v>1844.65348</v>
      </c>
      <c r="O13" s="105">
        <f>O14+O20+O21+O22</f>
        <v>9057.659</v>
      </c>
      <c r="P13" s="105">
        <f t="shared" si="1"/>
        <v>5351.54361</v>
      </c>
      <c r="Q13" s="105">
        <v>473.55490000000003</v>
      </c>
      <c r="R13" s="105">
        <f t="shared" si="1"/>
        <v>104996.24519999999</v>
      </c>
      <c r="S13" s="105">
        <v>48397.22167</v>
      </c>
      <c r="T13" s="105">
        <f t="shared" si="1"/>
        <v>42508</v>
      </c>
      <c r="U13" s="105">
        <v>35904</v>
      </c>
      <c r="V13" s="105">
        <f t="shared" si="1"/>
        <v>59298</v>
      </c>
      <c r="W13" s="105">
        <f>W14+W20+W21+W22</f>
        <v>36055</v>
      </c>
      <c r="X13" s="105">
        <f t="shared" si="1"/>
        <v>1201.6841399999998</v>
      </c>
      <c r="Y13" s="105"/>
      <c r="Z13" s="105">
        <f t="shared" si="1"/>
        <v>16546.627330000003</v>
      </c>
      <c r="AA13" s="105">
        <v>21279.69057</v>
      </c>
      <c r="AB13" s="105">
        <f t="shared" si="1"/>
        <v>27729</v>
      </c>
      <c r="AC13" s="105"/>
      <c r="AD13" s="105">
        <f t="shared" si="1"/>
        <v>12279.654579999999</v>
      </c>
      <c r="AE13" s="105">
        <v>4914.2386799999995</v>
      </c>
      <c r="AF13" s="105">
        <f t="shared" si="1"/>
        <v>1636.49233</v>
      </c>
      <c r="AG13" s="105">
        <v>1407.95795</v>
      </c>
      <c r="AH13" s="105">
        <f t="shared" si="1"/>
        <v>9896003</v>
      </c>
      <c r="AI13" s="105">
        <v>9019890</v>
      </c>
      <c r="AJ13" s="105">
        <f t="shared" si="1"/>
        <v>68860.84887999999</v>
      </c>
      <c r="AK13" s="105">
        <f t="shared" si="1"/>
        <v>76856.79136</v>
      </c>
      <c r="AL13" s="105">
        <f t="shared" si="1"/>
        <v>647704</v>
      </c>
      <c r="AM13" s="105">
        <f t="shared" si="1"/>
        <v>604935</v>
      </c>
      <c r="AN13" s="105">
        <f t="shared" si="1"/>
        <v>441633.97</v>
      </c>
      <c r="AO13" s="105">
        <f t="shared" si="1"/>
        <v>434606.80000000005</v>
      </c>
      <c r="AP13" s="105">
        <f t="shared" si="1"/>
        <v>5670080</v>
      </c>
      <c r="AQ13" s="105">
        <f t="shared" si="1"/>
        <v>5459163</v>
      </c>
      <c r="AR13" s="105">
        <f t="shared" si="1"/>
        <v>170358</v>
      </c>
      <c r="AS13" s="105">
        <f t="shared" si="1"/>
        <v>150716</v>
      </c>
    </row>
    <row r="14" spans="1:45" ht="12.75">
      <c r="A14" s="104" t="s">
        <v>538</v>
      </c>
      <c r="B14" s="105">
        <f>SUM(B15:B19)</f>
        <v>1.31322</v>
      </c>
      <c r="C14" s="105"/>
      <c r="D14" s="105">
        <f>SUM(D15:D19)</f>
        <v>13939</v>
      </c>
      <c r="E14" s="105">
        <v>30336</v>
      </c>
      <c r="F14" s="105">
        <f>SUM(F15:F19)</f>
        <v>1.972</v>
      </c>
      <c r="G14" s="105">
        <v>88.54</v>
      </c>
      <c r="H14" s="105">
        <f>SUM(H15:H19)</f>
        <v>102984.9276175</v>
      </c>
      <c r="I14" s="105">
        <v>55084.078810000006</v>
      </c>
      <c r="J14" s="105">
        <f>SUM(J15:J19)</f>
        <v>0</v>
      </c>
      <c r="K14" s="105">
        <v>0</v>
      </c>
      <c r="L14" s="105">
        <f>SUM(L15:L19)</f>
        <v>719.26747</v>
      </c>
      <c r="M14" s="105">
        <v>383.8</v>
      </c>
      <c r="N14" s="105">
        <f>SUM(N15:N19)</f>
        <v>573.87823</v>
      </c>
      <c r="O14" s="105">
        <f>SUM(O15:O19)</f>
        <v>7430.179</v>
      </c>
      <c r="P14" s="105">
        <f>SUM(P15:P19)</f>
        <v>3949.9315699999997</v>
      </c>
      <c r="Q14" s="105">
        <v>0</v>
      </c>
      <c r="R14" s="105">
        <f>SUM(R15:R19)</f>
        <v>1427.98151</v>
      </c>
      <c r="S14" s="105">
        <v>1495.31279</v>
      </c>
      <c r="T14" s="105">
        <f>SUM(T15:T19)</f>
        <v>5251</v>
      </c>
      <c r="U14" s="105">
        <v>0</v>
      </c>
      <c r="V14" s="105">
        <f>SUM(V15:V19)</f>
        <v>16842</v>
      </c>
      <c r="W14" s="105">
        <f>SUM(W15:W19)</f>
        <v>8565</v>
      </c>
      <c r="X14" s="105">
        <f>SUM(X15:X19)</f>
        <v>28.98827</v>
      </c>
      <c r="Y14" s="105"/>
      <c r="Z14" s="105">
        <f>SUM(Z15:Z19)</f>
        <v>12399.67019</v>
      </c>
      <c r="AA14" s="105">
        <v>15911.39334</v>
      </c>
      <c r="AB14" s="105">
        <f>SUM(AB15:AB19)</f>
        <v>11722</v>
      </c>
      <c r="AC14" s="105"/>
      <c r="AD14" s="105">
        <f>SUM(AD15:AD19)</f>
        <v>5271.326929999999</v>
      </c>
      <c r="AE14" s="105">
        <v>284.99928000000006</v>
      </c>
      <c r="AF14" s="105">
        <f>SUM(AF15:AF19)</f>
        <v>146.23487</v>
      </c>
      <c r="AG14" s="105">
        <v>136.44060000000002</v>
      </c>
      <c r="AH14" s="105">
        <f aca="true" t="shared" si="2" ref="AH14:AS14">SUM(AH15:AH19)</f>
        <v>637554</v>
      </c>
      <c r="AI14" s="105">
        <v>802257</v>
      </c>
      <c r="AJ14" s="105">
        <f t="shared" si="2"/>
        <v>7579.733329999999</v>
      </c>
      <c r="AK14" s="105">
        <f t="shared" si="2"/>
        <v>8398.280279999999</v>
      </c>
      <c r="AL14" s="105">
        <f t="shared" si="2"/>
        <v>57218</v>
      </c>
      <c r="AM14" s="105">
        <f t="shared" si="2"/>
        <v>33592</v>
      </c>
      <c r="AN14" s="105">
        <f t="shared" si="2"/>
        <v>431440.87</v>
      </c>
      <c r="AO14" s="105">
        <f t="shared" si="2"/>
        <v>419699.80000000005</v>
      </c>
      <c r="AP14" s="105">
        <f t="shared" si="2"/>
        <v>1608363</v>
      </c>
      <c r="AQ14" s="105">
        <f t="shared" si="2"/>
        <v>1706562</v>
      </c>
      <c r="AR14" s="105">
        <f t="shared" si="2"/>
        <v>63903</v>
      </c>
      <c r="AS14" s="105">
        <f t="shared" si="2"/>
        <v>41096</v>
      </c>
    </row>
    <row r="15" spans="1:45" ht="12.75">
      <c r="A15" s="104" t="s">
        <v>539</v>
      </c>
      <c r="B15" s="105"/>
      <c r="C15" s="105"/>
      <c r="D15" s="105">
        <v>2407</v>
      </c>
      <c r="E15" s="105">
        <v>2092</v>
      </c>
      <c r="F15" s="105"/>
      <c r="G15" s="105"/>
      <c r="H15" s="105">
        <v>47580</v>
      </c>
      <c r="I15" s="105">
        <v>24683.3</v>
      </c>
      <c r="J15" s="105"/>
      <c r="K15" s="105"/>
      <c r="L15" s="105"/>
      <c r="M15" s="105"/>
      <c r="N15" s="105">
        <v>17.35329</v>
      </c>
      <c r="O15" s="105">
        <v>3.379</v>
      </c>
      <c r="P15" s="105"/>
      <c r="Q15" s="105"/>
      <c r="R15" s="105"/>
      <c r="S15" s="105"/>
      <c r="T15" s="105">
        <v>2851</v>
      </c>
      <c r="U15" s="105"/>
      <c r="V15" s="105">
        <f>1836+4406</f>
        <v>6242</v>
      </c>
      <c r="W15" s="105">
        <v>238</v>
      </c>
      <c r="X15" s="105"/>
      <c r="Y15" s="105"/>
      <c r="Z15" s="105"/>
      <c r="AA15" s="105"/>
      <c r="AB15" s="105">
        <v>482</v>
      </c>
      <c r="AC15" s="105"/>
      <c r="AD15" s="105"/>
      <c r="AE15" s="105"/>
      <c r="AF15" s="105"/>
      <c r="AG15" s="105"/>
      <c r="AH15" s="105">
        <f>410306+51778</f>
        <v>462084</v>
      </c>
      <c r="AI15" s="105">
        <v>468148</v>
      </c>
      <c r="AJ15" s="105">
        <v>1407.43914</v>
      </c>
      <c r="AK15" s="105">
        <v>1395.83605</v>
      </c>
      <c r="AL15" s="105">
        <v>22788</v>
      </c>
      <c r="AM15" s="105">
        <v>5311</v>
      </c>
      <c r="AN15" s="105">
        <v>72621.27</v>
      </c>
      <c r="AO15" s="197">
        <v>50144.7</v>
      </c>
      <c r="AP15" s="105">
        <v>707827</v>
      </c>
      <c r="AQ15" s="105">
        <v>762283</v>
      </c>
      <c r="AR15" s="105">
        <v>33795</v>
      </c>
      <c r="AS15" s="105">
        <v>19683</v>
      </c>
    </row>
    <row r="16" spans="1:45" ht="12.75">
      <c r="A16" s="104" t="s">
        <v>540</v>
      </c>
      <c r="B16" s="105"/>
      <c r="C16" s="105"/>
      <c r="D16" s="105"/>
      <c r="E16" s="105"/>
      <c r="F16" s="105"/>
      <c r="G16" s="105"/>
      <c r="H16" s="105">
        <v>41338.1399375</v>
      </c>
      <c r="I16" s="105">
        <v>20685.778810000003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>
        <v>94492</v>
      </c>
      <c r="AI16" s="105">
        <v>79370</v>
      </c>
      <c r="AJ16" s="105"/>
      <c r="AK16" s="105"/>
      <c r="AL16" s="105"/>
      <c r="AM16" s="105"/>
      <c r="AN16" s="105"/>
      <c r="AO16" s="105"/>
      <c r="AP16" s="105">
        <v>34500</v>
      </c>
      <c r="AQ16" s="105">
        <v>7264</v>
      </c>
      <c r="AR16" s="105"/>
      <c r="AS16" s="105"/>
    </row>
    <row r="17" spans="1:45" ht="12.75">
      <c r="A17" s="104" t="s">
        <v>541</v>
      </c>
      <c r="B17" s="105">
        <v>1.31322</v>
      </c>
      <c r="C17" s="105"/>
      <c r="D17" s="105">
        <v>3634</v>
      </c>
      <c r="E17" s="105">
        <v>28244</v>
      </c>
      <c r="F17" s="105"/>
      <c r="G17" s="105"/>
      <c r="H17" s="105"/>
      <c r="I17" s="105"/>
      <c r="J17" s="105"/>
      <c r="K17" s="105"/>
      <c r="L17" s="105"/>
      <c r="M17" s="105"/>
      <c r="N17" s="105">
        <v>556.52494</v>
      </c>
      <c r="O17" s="105"/>
      <c r="P17" s="105"/>
      <c r="Q17" s="105"/>
      <c r="R17" s="36"/>
      <c r="S17" s="36">
        <v>240.79258</v>
      </c>
      <c r="T17" s="105">
        <v>2400</v>
      </c>
      <c r="U17" s="105"/>
      <c r="V17" s="105">
        <v>2549</v>
      </c>
      <c r="W17" s="105">
        <v>2605</v>
      </c>
      <c r="X17" s="105">
        <v>28.98827</v>
      </c>
      <c r="Y17" s="105"/>
      <c r="Z17" s="105"/>
      <c r="AA17" s="105">
        <v>1336.6060400000001</v>
      </c>
      <c r="AB17" s="105">
        <v>2022</v>
      </c>
      <c r="AC17" s="105"/>
      <c r="AD17" s="105"/>
      <c r="AE17" s="105"/>
      <c r="AF17" s="105">
        <v>146.23487</v>
      </c>
      <c r="AG17" s="105">
        <v>136.44060000000002</v>
      </c>
      <c r="AH17" s="105">
        <f>30406+4086</f>
        <v>34492</v>
      </c>
      <c r="AI17" s="105">
        <v>47476</v>
      </c>
      <c r="AJ17" s="105"/>
      <c r="AK17" s="105"/>
      <c r="AL17" s="105"/>
      <c r="AM17" s="105"/>
      <c r="AN17" s="105">
        <v>769.7</v>
      </c>
      <c r="AO17" s="105"/>
      <c r="AP17" s="105"/>
      <c r="AQ17" s="105"/>
      <c r="AR17" s="105">
        <v>3106</v>
      </c>
      <c r="AS17" s="105">
        <v>7165</v>
      </c>
    </row>
    <row r="18" spans="1:45" ht="12.75">
      <c r="A18" s="104" t="s">
        <v>542</v>
      </c>
      <c r="B18" s="105"/>
      <c r="C18" s="105"/>
      <c r="D18" s="105"/>
      <c r="E18" s="105"/>
      <c r="F18" s="105"/>
      <c r="G18" s="105"/>
      <c r="H18" s="105">
        <v>7804</v>
      </c>
      <c r="I18" s="105">
        <v>7804</v>
      </c>
      <c r="J18" s="105"/>
      <c r="K18" s="105"/>
      <c r="L18" s="105"/>
      <c r="M18" s="105"/>
      <c r="N18" s="105"/>
      <c r="O18" s="105"/>
      <c r="P18" s="105"/>
      <c r="Q18" s="105"/>
      <c r="R18" s="36"/>
      <c r="S18" s="36"/>
      <c r="T18" s="105"/>
      <c r="U18" s="105"/>
      <c r="V18" s="105">
        <f>8051</f>
        <v>8051</v>
      </c>
      <c r="W18" s="105">
        <v>5722</v>
      </c>
      <c r="X18" s="105"/>
      <c r="Y18" s="105"/>
      <c r="Z18" s="105"/>
      <c r="AA18" s="105"/>
      <c r="AB18" s="105">
        <v>3717</v>
      </c>
      <c r="AC18" s="105"/>
      <c r="AD18" s="105"/>
      <c r="AE18" s="105"/>
      <c r="AF18" s="105"/>
      <c r="AG18" s="105"/>
      <c r="AH18" s="105"/>
      <c r="AI18" s="105">
        <v>178715</v>
      </c>
      <c r="AJ18" s="105"/>
      <c r="AK18" s="105"/>
      <c r="AL18" s="105">
        <v>18771</v>
      </c>
      <c r="AM18" s="105">
        <v>11828</v>
      </c>
      <c r="AN18" s="105">
        <f>272433.9+2773.5</f>
        <v>275207.4</v>
      </c>
      <c r="AO18" s="197">
        <f>6392.6+272433.9</f>
        <v>278826.5</v>
      </c>
      <c r="AP18" s="105">
        <v>796826</v>
      </c>
      <c r="AQ18" s="105">
        <v>857028</v>
      </c>
      <c r="AR18" s="105"/>
      <c r="AS18" s="105"/>
    </row>
    <row r="19" spans="1:45" ht="12.75">
      <c r="A19" s="104" t="s">
        <v>543</v>
      </c>
      <c r="B19" s="105"/>
      <c r="C19" s="105"/>
      <c r="D19" s="105">
        <v>7898</v>
      </c>
      <c r="E19" s="105"/>
      <c r="F19" s="105">
        <v>1.972</v>
      </c>
      <c r="G19" s="105">
        <v>88.54</v>
      </c>
      <c r="H19" s="105">
        <v>6262.787679999999</v>
      </c>
      <c r="I19" s="105">
        <v>1911</v>
      </c>
      <c r="J19" s="105"/>
      <c r="K19" s="105"/>
      <c r="L19" s="105">
        <v>719.26747</v>
      </c>
      <c r="M19" s="105">
        <v>383.8</v>
      </c>
      <c r="N19" s="105"/>
      <c r="O19" s="105">
        <v>7426.8</v>
      </c>
      <c r="P19" s="105">
        <v>3949.9315699999997</v>
      </c>
      <c r="Q19" s="105"/>
      <c r="R19" s="36">
        <v>1427.98151</v>
      </c>
      <c r="S19" s="36">
        <v>1254.52021</v>
      </c>
      <c r="T19" s="105"/>
      <c r="U19" s="105"/>
      <c r="V19" s="105"/>
      <c r="W19" s="105"/>
      <c r="X19" s="105"/>
      <c r="Y19" s="105"/>
      <c r="Z19" s="105">
        <v>12399.67019</v>
      </c>
      <c r="AA19" s="105">
        <v>14574.7873</v>
      </c>
      <c r="AB19" s="105">
        <v>5501</v>
      </c>
      <c r="AC19" s="105"/>
      <c r="AD19" s="105">
        <v>5271.326929999999</v>
      </c>
      <c r="AE19" s="105">
        <v>284.99928000000006</v>
      </c>
      <c r="AF19" s="105"/>
      <c r="AG19" s="105"/>
      <c r="AH19" s="105">
        <f>6568+39918</f>
        <v>46486</v>
      </c>
      <c r="AI19" s="105">
        <v>28548</v>
      </c>
      <c r="AJ19" s="105">
        <v>6172.29419</v>
      </c>
      <c r="AK19" s="105">
        <v>7002.44423</v>
      </c>
      <c r="AL19" s="105">
        <v>15659</v>
      </c>
      <c r="AM19" s="105">
        <f>6653+9800</f>
        <v>16453</v>
      </c>
      <c r="AN19" s="105">
        <f>56246.4+26596.1</f>
        <v>82842.5</v>
      </c>
      <c r="AO19" s="197">
        <f>83931+6797.6</f>
        <v>90728.6</v>
      </c>
      <c r="AP19" s="105">
        <f>59983+9227</f>
        <v>69210</v>
      </c>
      <c r="AQ19" s="105">
        <f>62683+17304</f>
        <v>79987</v>
      </c>
      <c r="AR19" s="105">
        <v>27002</v>
      </c>
      <c r="AS19" s="105">
        <v>14248</v>
      </c>
    </row>
    <row r="20" spans="1:45" ht="12.75">
      <c r="A20" s="104" t="s">
        <v>544</v>
      </c>
      <c r="B20" s="105"/>
      <c r="C20" s="105"/>
      <c r="D20" s="105">
        <v>681</v>
      </c>
      <c r="E20" s="105">
        <v>712</v>
      </c>
      <c r="F20" s="105"/>
      <c r="G20" s="105"/>
      <c r="H20" s="105"/>
      <c r="I20" s="105"/>
      <c r="J20" s="105"/>
      <c r="K20" s="105"/>
      <c r="L20" s="105">
        <v>110.56526</v>
      </c>
      <c r="M20" s="105">
        <v>160.459</v>
      </c>
      <c r="N20" s="105"/>
      <c r="O20" s="105"/>
      <c r="P20" s="105">
        <v>884.44942</v>
      </c>
      <c r="Q20" s="105">
        <v>400</v>
      </c>
      <c r="R20" s="36">
        <v>0.08</v>
      </c>
      <c r="S20" s="36">
        <v>0.08</v>
      </c>
      <c r="T20" s="105">
        <v>4</v>
      </c>
      <c r="U20" s="105">
        <v>4</v>
      </c>
      <c r="V20" s="105"/>
      <c r="W20" s="105"/>
      <c r="X20" s="105"/>
      <c r="Y20" s="105"/>
      <c r="Z20" s="105">
        <v>85.13066</v>
      </c>
      <c r="AA20" s="105">
        <v>54.70055</v>
      </c>
      <c r="AB20" s="105"/>
      <c r="AC20" s="105"/>
      <c r="AD20" s="105"/>
      <c r="AE20" s="105"/>
      <c r="AF20" s="105"/>
      <c r="AG20" s="105"/>
      <c r="AH20" s="105">
        <v>124095</v>
      </c>
      <c r="AI20" s="105">
        <v>121587</v>
      </c>
      <c r="AJ20" s="105">
        <v>6000.47328</v>
      </c>
      <c r="AK20" s="105">
        <v>6632.91182</v>
      </c>
      <c r="AL20" s="105"/>
      <c r="AM20" s="105"/>
      <c r="AN20" s="105">
        <v>495</v>
      </c>
      <c r="AO20" s="197">
        <v>495</v>
      </c>
      <c r="AP20" s="105"/>
      <c r="AQ20" s="105"/>
      <c r="AR20" s="105"/>
      <c r="AS20" s="105"/>
    </row>
    <row r="21" spans="1:45" ht="12.75">
      <c r="A21" s="104" t="s">
        <v>545</v>
      </c>
      <c r="B21" s="105">
        <v>38.621030000000026</v>
      </c>
      <c r="C21" s="105"/>
      <c r="D21" s="105">
        <v>5045</v>
      </c>
      <c r="E21" s="105">
        <v>5705</v>
      </c>
      <c r="F21" s="105">
        <v>19907.957</v>
      </c>
      <c r="G21" s="105">
        <v>21754.631</v>
      </c>
      <c r="H21" s="105">
        <v>589405.9140009364</v>
      </c>
      <c r="I21" s="105">
        <v>289076</v>
      </c>
      <c r="J21" s="105">
        <v>1860.71873</v>
      </c>
      <c r="K21" s="105">
        <v>1883.3409299999998</v>
      </c>
      <c r="L21" s="105">
        <v>141.01824999999997</v>
      </c>
      <c r="M21" s="105">
        <v>182.24513000000002</v>
      </c>
      <c r="N21" s="105">
        <v>1270.77525</v>
      </c>
      <c r="O21" s="105">
        <v>1627.48</v>
      </c>
      <c r="P21" s="105">
        <v>471.44908000000004</v>
      </c>
      <c r="Q21" s="105">
        <v>62.01314</v>
      </c>
      <c r="R21" s="36">
        <v>103568.18368999999</v>
      </c>
      <c r="S21" s="36">
        <v>46901.82888</v>
      </c>
      <c r="T21" s="105">
        <v>37253</v>
      </c>
      <c r="U21" s="105">
        <v>35900</v>
      </c>
      <c r="V21" s="105">
        <v>42181</v>
      </c>
      <c r="W21" s="105">
        <v>27149</v>
      </c>
      <c r="X21" s="105">
        <v>1063.02454</v>
      </c>
      <c r="Y21" s="105"/>
      <c r="Z21" s="105">
        <v>4061.8264800000006</v>
      </c>
      <c r="AA21" s="105">
        <v>5313.59668</v>
      </c>
      <c r="AB21" s="105">
        <v>15955</v>
      </c>
      <c r="AC21" s="105"/>
      <c r="AD21" s="105">
        <v>7008.327649999999</v>
      </c>
      <c r="AE21" s="105">
        <v>4629.2393999999995</v>
      </c>
      <c r="AF21" s="105">
        <v>1490.25746</v>
      </c>
      <c r="AG21" s="105">
        <v>1271.51735</v>
      </c>
      <c r="AH21" s="105">
        <v>8675544</v>
      </c>
      <c r="AI21" s="105">
        <v>7858137</v>
      </c>
      <c r="AJ21" s="105">
        <v>55280.64227</v>
      </c>
      <c r="AK21" s="105">
        <v>61825.59926</v>
      </c>
      <c r="AL21" s="105">
        <v>530101</v>
      </c>
      <c r="AM21" s="105">
        <v>515989</v>
      </c>
      <c r="AN21" s="105">
        <v>9698.1</v>
      </c>
      <c r="AO21" s="197">
        <v>14412</v>
      </c>
      <c r="AP21" s="105">
        <v>2794717</v>
      </c>
      <c r="AQ21" s="105">
        <v>2521082</v>
      </c>
      <c r="AR21" s="105">
        <v>106455</v>
      </c>
      <c r="AS21" s="105">
        <v>109620</v>
      </c>
    </row>
    <row r="22" spans="1:45" ht="12.75">
      <c r="A22" s="104" t="s">
        <v>546</v>
      </c>
      <c r="B22" s="105"/>
      <c r="C22" s="105"/>
      <c r="D22" s="105"/>
      <c r="E22" s="105">
        <v>10</v>
      </c>
      <c r="F22" s="105"/>
      <c r="G22" s="105"/>
      <c r="H22" s="105">
        <v>11705.12191</v>
      </c>
      <c r="I22" s="105">
        <v>7144</v>
      </c>
      <c r="J22" s="105"/>
      <c r="K22" s="105">
        <v>5.4072700000000005</v>
      </c>
      <c r="L22" s="105">
        <v>57.31811999999999</v>
      </c>
      <c r="M22" s="105">
        <v>60.85811999999999</v>
      </c>
      <c r="N22" s="105"/>
      <c r="O22" s="105"/>
      <c r="P22" s="105">
        <v>45.71354</v>
      </c>
      <c r="Q22" s="105">
        <v>11.54176</v>
      </c>
      <c r="R22" s="105"/>
      <c r="S22" s="105"/>
      <c r="T22" s="105"/>
      <c r="U22" s="105"/>
      <c r="V22" s="105">
        <v>275</v>
      </c>
      <c r="W22" s="105">
        <v>341</v>
      </c>
      <c r="X22" s="105">
        <v>109.67133</v>
      </c>
      <c r="Y22" s="105"/>
      <c r="Z22" s="105"/>
      <c r="AA22" s="105"/>
      <c r="AB22" s="105">
        <v>52</v>
      </c>
      <c r="AC22" s="105"/>
      <c r="AD22" s="105"/>
      <c r="AE22" s="105"/>
      <c r="AF22" s="105"/>
      <c r="AG22" s="105"/>
      <c r="AH22" s="105">
        <v>458810</v>
      </c>
      <c r="AI22" s="105">
        <v>237909</v>
      </c>
      <c r="AJ22" s="105"/>
      <c r="AK22" s="105"/>
      <c r="AL22" s="105">
        <v>60385</v>
      </c>
      <c r="AM22" s="105">
        <v>55354</v>
      </c>
      <c r="AN22" s="105"/>
      <c r="AO22" s="105"/>
      <c r="AP22" s="105">
        <v>1267000</v>
      </c>
      <c r="AQ22" s="105">
        <v>1231519</v>
      </c>
      <c r="AR22" s="105"/>
      <c r="AS22" s="105"/>
    </row>
    <row r="23" spans="1:45" ht="18">
      <c r="A23" s="106" t="s">
        <v>547</v>
      </c>
      <c r="B23" s="107">
        <f aca="true" t="shared" si="3" ref="B23:AS23">SUM(B5,B13)</f>
        <v>3041.2518000000005</v>
      </c>
      <c r="C23" s="107"/>
      <c r="D23" s="107">
        <f t="shared" si="3"/>
        <v>85444</v>
      </c>
      <c r="E23" s="107">
        <v>87735</v>
      </c>
      <c r="F23" s="107">
        <f t="shared" si="3"/>
        <v>27247.136</v>
      </c>
      <c r="G23" s="107">
        <v>26963.548000000003</v>
      </c>
      <c r="H23" s="107">
        <f t="shared" si="3"/>
        <v>855243.1048309363</v>
      </c>
      <c r="I23" s="107">
        <v>541582.5005</v>
      </c>
      <c r="J23" s="107">
        <f t="shared" si="3"/>
        <v>3318.73593</v>
      </c>
      <c r="K23" s="107">
        <f t="shared" si="3"/>
        <v>3675.9353499999997</v>
      </c>
      <c r="L23" s="107">
        <f t="shared" si="3"/>
        <v>2357.14607</v>
      </c>
      <c r="M23" s="107">
        <f t="shared" si="3"/>
        <v>2175.72347</v>
      </c>
      <c r="N23" s="107">
        <f t="shared" si="3"/>
        <v>4829.9586</v>
      </c>
      <c r="O23" s="107">
        <f t="shared" si="3"/>
        <v>11865.982</v>
      </c>
      <c r="P23" s="107">
        <f t="shared" si="3"/>
        <v>7158.66606</v>
      </c>
      <c r="Q23" s="107">
        <f t="shared" si="3"/>
        <v>5704.70823</v>
      </c>
      <c r="R23" s="107">
        <f t="shared" si="3"/>
        <v>263544.21272999997</v>
      </c>
      <c r="S23" s="107">
        <v>126959.96728</v>
      </c>
      <c r="T23" s="107">
        <f t="shared" si="3"/>
        <v>66682</v>
      </c>
      <c r="U23" s="107">
        <v>47391</v>
      </c>
      <c r="V23" s="107">
        <f t="shared" si="3"/>
        <v>106090</v>
      </c>
      <c r="W23" s="107">
        <f>SUM(W5,W13)</f>
        <v>59749</v>
      </c>
      <c r="X23" s="107">
        <f t="shared" si="3"/>
        <v>4596.06149</v>
      </c>
      <c r="Y23" s="107"/>
      <c r="Z23" s="107">
        <f t="shared" si="3"/>
        <v>21429.626430000004</v>
      </c>
      <c r="AA23" s="107">
        <v>26777.75611</v>
      </c>
      <c r="AB23" s="107">
        <f t="shared" si="3"/>
        <v>53139</v>
      </c>
      <c r="AC23" s="107"/>
      <c r="AD23" s="107">
        <f t="shared" si="3"/>
        <v>17910.15387</v>
      </c>
      <c r="AE23" s="107">
        <v>8593.15952</v>
      </c>
      <c r="AF23" s="107">
        <f t="shared" si="3"/>
        <v>2946.62225</v>
      </c>
      <c r="AG23" s="107">
        <v>2467.7769</v>
      </c>
      <c r="AH23" s="107">
        <f t="shared" si="3"/>
        <v>12349314</v>
      </c>
      <c r="AI23" s="107">
        <v>11468869</v>
      </c>
      <c r="AJ23" s="107">
        <f t="shared" si="3"/>
        <v>112545.87779999999</v>
      </c>
      <c r="AK23" s="107">
        <f t="shared" si="3"/>
        <v>120017.47581</v>
      </c>
      <c r="AL23" s="107">
        <f t="shared" si="3"/>
        <v>859275</v>
      </c>
      <c r="AM23" s="107">
        <f t="shared" si="3"/>
        <v>740015</v>
      </c>
      <c r="AN23" s="107">
        <f t="shared" si="3"/>
        <v>497040.17</v>
      </c>
      <c r="AO23" s="107">
        <f t="shared" si="3"/>
        <v>528576.4</v>
      </c>
      <c r="AP23" s="107">
        <f t="shared" si="3"/>
        <v>8074585</v>
      </c>
      <c r="AQ23" s="107">
        <f t="shared" si="3"/>
        <v>7535861</v>
      </c>
      <c r="AR23" s="107">
        <f t="shared" si="3"/>
        <v>415741</v>
      </c>
      <c r="AS23" s="107">
        <f t="shared" si="3"/>
        <v>316344</v>
      </c>
    </row>
    <row r="24" spans="1:45" ht="18">
      <c r="A24" s="101" t="s">
        <v>548</v>
      </c>
      <c r="B24" s="108">
        <v>0</v>
      </c>
      <c r="C24" s="193"/>
      <c r="P24" s="109">
        <v>0</v>
      </c>
      <c r="Q24" s="109">
        <v>0</v>
      </c>
      <c r="R24" s="109"/>
      <c r="S24" s="109"/>
      <c r="T24" s="109"/>
      <c r="U24" s="109"/>
      <c r="V24" s="109"/>
      <c r="W24" s="109"/>
      <c r="X24" s="109">
        <v>0</v>
      </c>
      <c r="Y24" s="109"/>
      <c r="Z24" s="109">
        <v>0</v>
      </c>
      <c r="AA24" s="109">
        <v>0</v>
      </c>
      <c r="AB24" s="109"/>
      <c r="AC24" s="109"/>
      <c r="AD24" s="109">
        <v>0</v>
      </c>
      <c r="AE24" s="109">
        <v>0</v>
      </c>
      <c r="AF24" s="109">
        <v>0</v>
      </c>
      <c r="AG24" s="109">
        <v>0</v>
      </c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</row>
    <row r="25" spans="1:45" ht="15.75">
      <c r="A25" s="102" t="s">
        <v>529</v>
      </c>
      <c r="B25" s="103">
        <f aca="true" t="shared" si="4" ref="B25:AS25">SUM(B26:B33)</f>
        <v>1540.3356800000001</v>
      </c>
      <c r="C25" s="103"/>
      <c r="D25" s="103">
        <f t="shared" si="4"/>
        <v>27847</v>
      </c>
      <c r="E25" s="103">
        <v>15854</v>
      </c>
      <c r="F25" s="103">
        <f t="shared" si="4"/>
        <v>8571.205</v>
      </c>
      <c r="G25" s="103">
        <v>16808.705</v>
      </c>
      <c r="H25" s="103">
        <f t="shared" si="4"/>
        <v>302627.40978999995</v>
      </c>
      <c r="I25" s="103">
        <v>189647.60134</v>
      </c>
      <c r="J25" s="103">
        <f t="shared" si="4"/>
        <v>5540.91201</v>
      </c>
      <c r="K25" s="103">
        <v>7008.53605</v>
      </c>
      <c r="L25" s="103">
        <f t="shared" si="4"/>
        <v>1581.23268</v>
      </c>
      <c r="M25" s="103">
        <v>1359.7199500000002</v>
      </c>
      <c r="N25" s="103">
        <f>SUM(N26:N33)</f>
        <v>3058.69104</v>
      </c>
      <c r="O25" s="103">
        <f>SUM(O26:O33)</f>
        <v>2786.5809999999997</v>
      </c>
      <c r="P25" s="103">
        <f t="shared" si="4"/>
        <v>1933.4875400000003</v>
      </c>
      <c r="Q25" s="103">
        <v>66.62042</v>
      </c>
      <c r="R25" s="103">
        <f t="shared" si="4"/>
        <v>244802.72587</v>
      </c>
      <c r="S25" s="103">
        <v>120868.24766000001</v>
      </c>
      <c r="T25" s="103">
        <f t="shared" si="4"/>
        <v>33327</v>
      </c>
      <c r="U25" s="103">
        <v>63016</v>
      </c>
      <c r="V25" s="103">
        <f t="shared" si="4"/>
        <v>67771</v>
      </c>
      <c r="W25" s="103">
        <f>SUM(W26:W33)</f>
        <v>40614</v>
      </c>
      <c r="X25" s="103">
        <f t="shared" si="4"/>
        <v>15167.18966</v>
      </c>
      <c r="Y25" s="103"/>
      <c r="Z25" s="103">
        <f t="shared" si="4"/>
        <v>23720.11997</v>
      </c>
      <c r="AA25" s="103">
        <v>25183.92143</v>
      </c>
      <c r="AB25" s="103">
        <f t="shared" si="4"/>
        <v>25615</v>
      </c>
      <c r="AC25" s="103"/>
      <c r="AD25" s="103">
        <f t="shared" si="4"/>
        <v>7183.129919999999</v>
      </c>
      <c r="AE25" s="103">
        <v>3218.2863999999995</v>
      </c>
      <c r="AF25" s="103">
        <f t="shared" si="4"/>
        <v>3911.3250400000006</v>
      </c>
      <c r="AG25" s="103">
        <v>2784.6984</v>
      </c>
      <c r="AH25" s="103">
        <f t="shared" si="4"/>
        <v>3861467</v>
      </c>
      <c r="AI25" s="103">
        <v>4074555</v>
      </c>
      <c r="AJ25" s="103">
        <f t="shared" si="4"/>
        <v>53385.277019999994</v>
      </c>
      <c r="AK25" s="103">
        <f t="shared" si="4"/>
        <v>58962.19996</v>
      </c>
      <c r="AL25" s="103">
        <f t="shared" si="4"/>
        <v>217396</v>
      </c>
      <c r="AM25" s="103">
        <f t="shared" si="4"/>
        <v>182714</v>
      </c>
      <c r="AN25" s="103">
        <f t="shared" si="4"/>
        <v>302990.00000000006</v>
      </c>
      <c r="AO25" s="103">
        <f t="shared" si="4"/>
        <v>279310.5</v>
      </c>
      <c r="AP25" s="103">
        <f>SUM(AP26:AP33)</f>
        <v>1564843</v>
      </c>
      <c r="AQ25" s="103">
        <f>SUM(AQ26:AQ33)</f>
        <v>1958692</v>
      </c>
      <c r="AR25" s="103">
        <f t="shared" si="4"/>
        <v>261149</v>
      </c>
      <c r="AS25" s="103">
        <f t="shared" si="4"/>
        <v>266286</v>
      </c>
    </row>
    <row r="26" spans="1:45" ht="12.75">
      <c r="A26" s="104" t="s">
        <v>549</v>
      </c>
      <c r="B26" s="110">
        <v>880.4915500000001</v>
      </c>
      <c r="C26" s="110"/>
      <c r="D26" s="110"/>
      <c r="E26" s="110"/>
      <c r="F26" s="110">
        <v>162.418</v>
      </c>
      <c r="G26" s="110">
        <v>162.418</v>
      </c>
      <c r="H26" s="110">
        <v>94900.64262</v>
      </c>
      <c r="I26" s="110">
        <v>60679</v>
      </c>
      <c r="J26" s="110"/>
      <c r="K26" s="110"/>
      <c r="L26" s="110">
        <v>0</v>
      </c>
      <c r="M26" s="110">
        <v>0</v>
      </c>
      <c r="N26" s="110">
        <v>1013.97884</v>
      </c>
      <c r="O26" s="110">
        <v>1129.189</v>
      </c>
      <c r="P26" s="110">
        <v>367.82914</v>
      </c>
      <c r="Q26" s="110"/>
      <c r="R26" s="110">
        <v>43337.23472</v>
      </c>
      <c r="S26" s="110">
        <v>24929.1977</v>
      </c>
      <c r="T26" s="110">
        <v>3749</v>
      </c>
      <c r="U26" s="110">
        <v>3361</v>
      </c>
      <c r="V26" s="110">
        <v>8861</v>
      </c>
      <c r="W26" s="110">
        <v>14778</v>
      </c>
      <c r="X26" s="110"/>
      <c r="Y26" s="110"/>
      <c r="Z26" s="110">
        <v>1495.81952</v>
      </c>
      <c r="AA26" s="110">
        <v>1896.7595800000001</v>
      </c>
      <c r="AB26" s="110"/>
      <c r="AC26" s="110"/>
      <c r="AD26" s="110">
        <v>2267.2541499999998</v>
      </c>
      <c r="AE26" s="110">
        <v>1708.3981299999998</v>
      </c>
      <c r="AF26" s="110"/>
      <c r="AG26" s="110">
        <v>87.15012</v>
      </c>
      <c r="AH26" s="110">
        <f>924637</f>
        <v>924637</v>
      </c>
      <c r="AI26" s="110">
        <v>997560</v>
      </c>
      <c r="AJ26" s="110"/>
      <c r="AK26" s="110"/>
      <c r="AL26" s="110">
        <v>71865</v>
      </c>
      <c r="AM26" s="110">
        <v>43597</v>
      </c>
      <c r="AN26" s="110"/>
      <c r="AO26" s="110"/>
      <c r="AP26" s="110">
        <v>517006</v>
      </c>
      <c r="AQ26" s="110">
        <v>561347</v>
      </c>
      <c r="AR26" s="110">
        <v>92007</v>
      </c>
      <c r="AS26" s="110">
        <v>68981</v>
      </c>
    </row>
    <row r="27" spans="1:45" ht="12.75">
      <c r="A27" s="104" t="s">
        <v>550</v>
      </c>
      <c r="B27" s="105">
        <v>9.55225</v>
      </c>
      <c r="C27" s="105"/>
      <c r="D27" s="105"/>
      <c r="E27" s="105"/>
      <c r="F27" s="105"/>
      <c r="G27" s="105">
        <v>4341.386</v>
      </c>
      <c r="H27" s="105">
        <v>47390.31050999999</v>
      </c>
      <c r="I27" s="105">
        <v>56378.60134</v>
      </c>
      <c r="J27" s="105">
        <v>2689.09342</v>
      </c>
      <c r="K27" s="105">
        <v>2402.2308199999998</v>
      </c>
      <c r="L27" s="105">
        <v>645.88213</v>
      </c>
      <c r="M27" s="105">
        <v>614.0006500000001</v>
      </c>
      <c r="N27" s="105">
        <v>254.00256</v>
      </c>
      <c r="O27" s="105">
        <v>248.318</v>
      </c>
      <c r="P27" s="105">
        <v>500.00003999999996</v>
      </c>
      <c r="Q27" s="105"/>
      <c r="R27" s="105">
        <v>95028.40152</v>
      </c>
      <c r="S27" s="105">
        <v>9248.927529999999</v>
      </c>
      <c r="T27" s="105"/>
      <c r="U27" s="105"/>
      <c r="V27" s="105">
        <f>27719</f>
        <v>27719</v>
      </c>
      <c r="W27" s="105">
        <v>9644</v>
      </c>
      <c r="X27" s="105">
        <v>1167.6734</v>
      </c>
      <c r="Y27" s="105"/>
      <c r="Z27" s="105"/>
      <c r="AA27" s="105">
        <v>5.93222</v>
      </c>
      <c r="AB27" s="105">
        <v>5860</v>
      </c>
      <c r="AC27" s="105"/>
      <c r="AD27" s="105">
        <v>2806.07731</v>
      </c>
      <c r="AE27" s="105">
        <v>513.14868</v>
      </c>
      <c r="AF27" s="105">
        <v>1430.6278800000002</v>
      </c>
      <c r="AG27" s="105">
        <v>1918.02176</v>
      </c>
      <c r="AH27" s="105">
        <f>600382+32142</f>
        <v>632524</v>
      </c>
      <c r="AI27" s="105">
        <v>472246</v>
      </c>
      <c r="AJ27" s="105">
        <v>29860.02741</v>
      </c>
      <c r="AK27" s="105">
        <v>39286.52022</v>
      </c>
      <c r="AL27" s="105">
        <v>51237</v>
      </c>
      <c r="AM27" s="105">
        <v>50209</v>
      </c>
      <c r="AN27" s="105">
        <v>22143.2</v>
      </c>
      <c r="AO27" s="197">
        <v>14425</v>
      </c>
      <c r="AP27" s="105">
        <v>166320</v>
      </c>
      <c r="AQ27" s="105">
        <v>196253</v>
      </c>
      <c r="AR27" s="105">
        <v>60393</v>
      </c>
      <c r="AS27" s="105">
        <v>134305</v>
      </c>
    </row>
    <row r="28" spans="1:45" ht="12.75">
      <c r="A28" s="104" t="s">
        <v>551</v>
      </c>
      <c r="B28" s="105">
        <v>52.852599999999995</v>
      </c>
      <c r="C28" s="105"/>
      <c r="D28" s="105">
        <v>19647</v>
      </c>
      <c r="E28" s="105">
        <v>9415</v>
      </c>
      <c r="F28" s="105">
        <v>1859.348</v>
      </c>
      <c r="G28" s="105">
        <v>2812.27</v>
      </c>
      <c r="H28" s="105">
        <v>91060.40998999997</v>
      </c>
      <c r="I28" s="105">
        <v>49181</v>
      </c>
      <c r="J28" s="105">
        <v>2039.84215</v>
      </c>
      <c r="K28" s="105">
        <v>2033.58425</v>
      </c>
      <c r="L28" s="105">
        <v>16.44113</v>
      </c>
      <c r="M28" s="105">
        <v>16.14197</v>
      </c>
      <c r="N28" s="105">
        <v>377.78641</v>
      </c>
      <c r="O28" s="105">
        <v>211.149</v>
      </c>
      <c r="P28" s="105">
        <v>270.88155</v>
      </c>
      <c r="Q28" s="105">
        <v>10.96689</v>
      </c>
      <c r="R28" s="105">
        <v>42220.668439999994</v>
      </c>
      <c r="S28" s="105">
        <v>29707.818509999997</v>
      </c>
      <c r="T28" s="105">
        <v>7715</v>
      </c>
      <c r="U28" s="105">
        <v>16153</v>
      </c>
      <c r="V28" s="105">
        <f>18096</f>
        <v>18096</v>
      </c>
      <c r="W28" s="105">
        <v>5789</v>
      </c>
      <c r="X28" s="105">
        <v>4766.76676</v>
      </c>
      <c r="Y28" s="105"/>
      <c r="Z28" s="105">
        <v>1194.21956</v>
      </c>
      <c r="AA28" s="105">
        <v>1524.2655</v>
      </c>
      <c r="AB28" s="105">
        <v>8782</v>
      </c>
      <c r="AC28" s="105"/>
      <c r="AD28" s="105">
        <v>812.75313</v>
      </c>
      <c r="AE28" s="105">
        <v>212.98078</v>
      </c>
      <c r="AF28" s="105">
        <v>366.28862</v>
      </c>
      <c r="AG28" s="105">
        <v>122.80578999999999</v>
      </c>
      <c r="AH28" s="105">
        <v>458725</v>
      </c>
      <c r="AI28" s="105">
        <v>396063</v>
      </c>
      <c r="AJ28" s="105">
        <v>15658.08577</v>
      </c>
      <c r="AK28" s="105">
        <v>13368.88575</v>
      </c>
      <c r="AL28" s="105">
        <v>37527</v>
      </c>
      <c r="AM28" s="105">
        <v>32933</v>
      </c>
      <c r="AN28" s="105">
        <v>189417.5</v>
      </c>
      <c r="AO28" s="197">
        <v>190417.6</v>
      </c>
      <c r="AP28" s="105">
        <v>213582</v>
      </c>
      <c r="AQ28" s="105">
        <v>357948</v>
      </c>
      <c r="AR28" s="105">
        <v>42627</v>
      </c>
      <c r="AS28" s="105">
        <v>32979</v>
      </c>
    </row>
    <row r="29" spans="1:45" ht="12.75">
      <c r="A29" s="104" t="s">
        <v>552</v>
      </c>
      <c r="B29" s="105"/>
      <c r="C29" s="105"/>
      <c r="D29" s="105"/>
      <c r="E29" s="105"/>
      <c r="F29" s="105"/>
      <c r="G29" s="105">
        <v>1432.423</v>
      </c>
      <c r="H29" s="105"/>
      <c r="I29" s="105"/>
      <c r="J29" s="105"/>
      <c r="K29" s="105"/>
      <c r="L29" s="105">
        <v>554.25623</v>
      </c>
      <c r="M29" s="105">
        <v>404.9</v>
      </c>
      <c r="N29" s="105"/>
      <c r="O29" s="105"/>
      <c r="P29" s="105">
        <v>317.88009999999997</v>
      </c>
      <c r="Q29" s="105"/>
      <c r="R29" s="105"/>
      <c r="S29" s="105"/>
      <c r="T29" s="105"/>
      <c r="U29" s="105">
        <v>290</v>
      </c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>
        <v>566976</v>
      </c>
      <c r="AI29" s="105">
        <v>497147</v>
      </c>
      <c r="AJ29" s="105"/>
      <c r="AK29" s="105"/>
      <c r="AL29" s="105"/>
      <c r="AM29" s="105"/>
      <c r="AN29" s="105">
        <v>666.2</v>
      </c>
      <c r="AO29" s="197">
        <v>2499</v>
      </c>
      <c r="AP29" s="105">
        <v>146634</v>
      </c>
      <c r="AQ29" s="105">
        <v>136679</v>
      </c>
      <c r="AR29" s="105"/>
      <c r="AS29" s="105"/>
    </row>
    <row r="30" spans="1:45" ht="12.75">
      <c r="A30" s="104" t="s">
        <v>553</v>
      </c>
      <c r="B30" s="105">
        <v>98.70472</v>
      </c>
      <c r="C30" s="105"/>
      <c r="D30" s="105">
        <v>5499</v>
      </c>
      <c r="E30" s="105">
        <v>4371</v>
      </c>
      <c r="F30" s="105">
        <v>772.715</v>
      </c>
      <c r="G30" s="105">
        <v>2759.482</v>
      </c>
      <c r="H30" s="105">
        <v>21016.636349999997</v>
      </c>
      <c r="I30" s="105">
        <v>8442</v>
      </c>
      <c r="J30" s="105">
        <v>1.26244</v>
      </c>
      <c r="K30" s="105">
        <v>92.97067999999999</v>
      </c>
      <c r="L30" s="105">
        <v>60.1454</v>
      </c>
      <c r="M30" s="105">
        <v>43.261449999999996</v>
      </c>
      <c r="N30" s="105">
        <f>483+221.12652</f>
        <v>704.12652</v>
      </c>
      <c r="O30" s="105">
        <f>430+186.459</f>
        <v>616.4590000000001</v>
      </c>
      <c r="P30" s="105">
        <v>75.83936</v>
      </c>
      <c r="Q30" s="105">
        <v>33.0709</v>
      </c>
      <c r="R30" s="105">
        <v>21996.86639</v>
      </c>
      <c r="S30" s="105">
        <v>16541.43918</v>
      </c>
      <c r="T30" s="105">
        <v>2167</v>
      </c>
      <c r="U30" s="105">
        <v>15341</v>
      </c>
      <c r="V30" s="105">
        <f>7010</f>
        <v>7010</v>
      </c>
      <c r="W30" s="105">
        <v>3844</v>
      </c>
      <c r="X30" s="105">
        <v>2301.10803</v>
      </c>
      <c r="Y30" s="105"/>
      <c r="Z30" s="105">
        <v>6976.956679999999</v>
      </c>
      <c r="AA30" s="105">
        <v>6819.213110000001</v>
      </c>
      <c r="AB30" s="105">
        <v>6035</v>
      </c>
      <c r="AC30" s="105"/>
      <c r="AD30" s="105"/>
      <c r="AE30" s="105"/>
      <c r="AF30" s="105">
        <v>1001.6206399999999</v>
      </c>
      <c r="AG30" s="105">
        <v>374.95567</v>
      </c>
      <c r="AH30" s="105">
        <v>452524</v>
      </c>
      <c r="AI30" s="105">
        <v>304093</v>
      </c>
      <c r="AJ30" s="105">
        <v>1886.26298</v>
      </c>
      <c r="AK30" s="105">
        <v>1495.60907</v>
      </c>
      <c r="AL30" s="105">
        <v>28692</v>
      </c>
      <c r="AM30" s="105">
        <v>18059</v>
      </c>
      <c r="AN30" s="105">
        <f>42639.6</f>
        <v>42639.6</v>
      </c>
      <c r="AO30" s="197">
        <v>23312.2</v>
      </c>
      <c r="AP30" s="105">
        <v>205969</v>
      </c>
      <c r="AQ30" s="105">
        <v>233162</v>
      </c>
      <c r="AR30" s="105">
        <v>15541</v>
      </c>
      <c r="AS30" s="105">
        <v>11031</v>
      </c>
    </row>
    <row r="31" spans="1:45" ht="12.75">
      <c r="A31" s="104" t="s">
        <v>554</v>
      </c>
      <c r="B31" s="105">
        <v>7.744560000000001</v>
      </c>
      <c r="C31" s="105"/>
      <c r="D31" s="105">
        <v>2701</v>
      </c>
      <c r="E31" s="105">
        <v>2068</v>
      </c>
      <c r="F31" s="105">
        <v>49.865</v>
      </c>
      <c r="G31" s="105">
        <v>33.611</v>
      </c>
      <c r="H31" s="105">
        <v>13729.159670000001</v>
      </c>
      <c r="I31" s="105">
        <v>6390</v>
      </c>
      <c r="J31" s="105">
        <v>763.61637</v>
      </c>
      <c r="K31" s="105">
        <v>2306.17251</v>
      </c>
      <c r="L31" s="105">
        <v>94.08828</v>
      </c>
      <c r="M31" s="108">
        <v>126.64784</v>
      </c>
      <c r="N31" s="108">
        <v>305.80064</v>
      </c>
      <c r="O31" s="108">
        <v>219.6</v>
      </c>
      <c r="P31" s="105">
        <v>52.99925</v>
      </c>
      <c r="Q31" s="105">
        <v>5.33924</v>
      </c>
      <c r="R31" s="105">
        <v>6885.98857</v>
      </c>
      <c r="S31" s="105">
        <v>3825.44545</v>
      </c>
      <c r="T31" s="105">
        <v>8950</v>
      </c>
      <c r="U31" s="105">
        <v>14136</v>
      </c>
      <c r="V31" s="105">
        <f>1592</f>
        <v>1592</v>
      </c>
      <c r="W31" s="105">
        <v>1011</v>
      </c>
      <c r="X31" s="105">
        <v>1232.3906</v>
      </c>
      <c r="Y31" s="105"/>
      <c r="Z31" s="105">
        <v>13138.75729</v>
      </c>
      <c r="AA31" s="105">
        <v>13981.2501</v>
      </c>
      <c r="AB31" s="105">
        <v>2773</v>
      </c>
      <c r="AC31" s="105"/>
      <c r="AD31" s="105">
        <v>1079.21325</v>
      </c>
      <c r="AE31" s="105">
        <v>533.23204</v>
      </c>
      <c r="AF31" s="105">
        <v>251.41935999999998</v>
      </c>
      <c r="AG31" s="105">
        <v>76.46685000000001</v>
      </c>
      <c r="AH31" s="105">
        <f>21879+267587</f>
        <v>289466</v>
      </c>
      <c r="AI31" s="105">
        <v>164695</v>
      </c>
      <c r="AJ31" s="105">
        <v>1733.18479</v>
      </c>
      <c r="AK31" s="105">
        <v>1043.16605</v>
      </c>
      <c r="AL31" s="105">
        <v>7146</v>
      </c>
      <c r="AM31" s="105">
        <v>2802</v>
      </c>
      <c r="AN31" s="105">
        <f>18179.5+25526.8</f>
        <v>43706.3</v>
      </c>
      <c r="AO31" s="197">
        <f>21040+22633.6</f>
        <v>43673.6</v>
      </c>
      <c r="AP31" s="105">
        <v>57478</v>
      </c>
      <c r="AQ31" s="105">
        <v>43229</v>
      </c>
      <c r="AR31" s="105">
        <v>28343</v>
      </c>
      <c r="AS31" s="105">
        <v>9156</v>
      </c>
    </row>
    <row r="32" spans="1:45" ht="12.75">
      <c r="A32" s="104" t="s">
        <v>555</v>
      </c>
      <c r="B32" s="105">
        <v>55.94722</v>
      </c>
      <c r="C32" s="105"/>
      <c r="D32" s="105"/>
      <c r="E32" s="105"/>
      <c r="F32" s="105">
        <v>5696.018</v>
      </c>
      <c r="G32" s="105">
        <v>5236.274</v>
      </c>
      <c r="H32" s="105"/>
      <c r="I32" s="105"/>
      <c r="J32" s="105">
        <v>47.097629999999995</v>
      </c>
      <c r="K32" s="105">
        <v>116.63296000000001</v>
      </c>
      <c r="L32" s="105">
        <v>69.03403</v>
      </c>
      <c r="M32" s="105">
        <v>3.1</v>
      </c>
      <c r="N32" s="105"/>
      <c r="O32" s="105"/>
      <c r="P32" s="105">
        <v>125.26968</v>
      </c>
      <c r="Q32" s="105">
        <v>17.243389999999998</v>
      </c>
      <c r="R32" s="105">
        <v>18252.784740000003</v>
      </c>
      <c r="S32" s="105">
        <v>24902.04503</v>
      </c>
      <c r="T32" s="105"/>
      <c r="U32" s="105"/>
      <c r="V32" s="105">
        <f>0</f>
        <v>0</v>
      </c>
      <c r="W32" s="105">
        <v>1925</v>
      </c>
      <c r="X32" s="105">
        <v>22.08431</v>
      </c>
      <c r="Y32" s="105"/>
      <c r="Z32" s="105">
        <v>11.40466</v>
      </c>
      <c r="AA32" s="105"/>
      <c r="AB32" s="105"/>
      <c r="AC32" s="105"/>
      <c r="AD32" s="105"/>
      <c r="AE32" s="105"/>
      <c r="AF32" s="105">
        <v>860.8585400000001</v>
      </c>
      <c r="AG32" s="105">
        <v>201.90653000000003</v>
      </c>
      <c r="AH32" s="105"/>
      <c r="AI32" s="105"/>
      <c r="AJ32" s="105">
        <v>2397.0385899999997</v>
      </c>
      <c r="AK32" s="105">
        <v>2144.72282</v>
      </c>
      <c r="AL32" s="105"/>
      <c r="AM32" s="105"/>
      <c r="AN32" s="105">
        <v>361.3</v>
      </c>
      <c r="AO32" s="197">
        <v>4983.1</v>
      </c>
      <c r="AP32" s="105">
        <v>55967</v>
      </c>
      <c r="AQ32" s="105">
        <v>66259</v>
      </c>
      <c r="AR32" s="105"/>
      <c r="AS32" s="105"/>
    </row>
    <row r="33" spans="1:45" ht="12.75">
      <c r="A33" s="104" t="s">
        <v>556</v>
      </c>
      <c r="B33" s="105">
        <v>435.04278</v>
      </c>
      <c r="C33" s="105"/>
      <c r="D33" s="105"/>
      <c r="E33" s="105"/>
      <c r="F33" s="105">
        <v>30.841</v>
      </c>
      <c r="G33" s="105">
        <v>30.841</v>
      </c>
      <c r="H33" s="105">
        <f>1296+32428.25065+806</f>
        <v>34530.25065</v>
      </c>
      <c r="I33" s="105">
        <v>8577</v>
      </c>
      <c r="J33" s="105"/>
      <c r="K33" s="105">
        <v>56.94483</v>
      </c>
      <c r="L33" s="105">
        <v>141.38548</v>
      </c>
      <c r="M33" s="105">
        <v>151.66804000000002</v>
      </c>
      <c r="N33" s="105">
        <f>191.91514+84.40193+126.679</f>
        <v>402.99607000000003</v>
      </c>
      <c r="O33" s="105">
        <f>50.898+68.368+242.6</f>
        <v>361.866</v>
      </c>
      <c r="P33" s="105">
        <v>222.78842</v>
      </c>
      <c r="Q33" s="105"/>
      <c r="R33" s="105">
        <v>17080.781489999998</v>
      </c>
      <c r="S33" s="105">
        <v>11713.37426</v>
      </c>
      <c r="T33" s="105">
        <v>10746</v>
      </c>
      <c r="U33" s="105">
        <v>13735</v>
      </c>
      <c r="V33" s="105">
        <f>3204+1289</f>
        <v>4493</v>
      </c>
      <c r="W33" s="105">
        <f>3542+81</f>
        <v>3623</v>
      </c>
      <c r="X33" s="105">
        <f>203.39259+1040.32467+1974.52919+2.05298+143.04967+2313.81746</f>
        <v>5677.16656</v>
      </c>
      <c r="Y33" s="105"/>
      <c r="Z33" s="105">
        <v>902.96226</v>
      </c>
      <c r="AA33" s="105">
        <v>956.5009200000001</v>
      </c>
      <c r="AB33" s="105">
        <v>2165</v>
      </c>
      <c r="AC33" s="105"/>
      <c r="AD33" s="105">
        <v>217.83208000000002</v>
      </c>
      <c r="AE33" s="105">
        <v>250.52677000000003</v>
      </c>
      <c r="AF33" s="105">
        <v>0.51</v>
      </c>
      <c r="AG33" s="105">
        <v>3.39168</v>
      </c>
      <c r="AH33" s="105">
        <f>132926+140125+244459+19105</f>
        <v>536615</v>
      </c>
      <c r="AI33" s="105">
        <v>1242751</v>
      </c>
      <c r="AJ33" s="105">
        <v>1850.67748</v>
      </c>
      <c r="AK33" s="105">
        <v>1623.29605</v>
      </c>
      <c r="AL33" s="105">
        <f>13444+7485</f>
        <v>20929</v>
      </c>
      <c r="AM33" s="105">
        <f>18691+16423</f>
        <v>35114</v>
      </c>
      <c r="AN33" s="105">
        <v>4055.9</v>
      </c>
      <c r="AO33" s="105"/>
      <c r="AP33" s="105">
        <f>85140+26200+24581+65966</f>
        <v>201887</v>
      </c>
      <c r="AQ33" s="105">
        <f>68884+126059+92541+76331</f>
        <v>363815</v>
      </c>
      <c r="AR33" s="105">
        <v>22238</v>
      </c>
      <c r="AS33" s="105">
        <v>9834</v>
      </c>
    </row>
    <row r="34" spans="1:45" ht="15.75">
      <c r="A34" s="102" t="s">
        <v>557</v>
      </c>
      <c r="B34" s="105">
        <f aca="true" t="shared" si="5" ref="B34:AF34">SUM(B35:B41)</f>
        <v>0</v>
      </c>
      <c r="C34" s="105"/>
      <c r="D34" s="105">
        <f t="shared" si="5"/>
        <v>53561</v>
      </c>
      <c r="E34" s="105">
        <v>69710</v>
      </c>
      <c r="F34" s="105">
        <f t="shared" si="5"/>
        <v>71016.284</v>
      </c>
      <c r="G34" s="105">
        <v>58393.816</v>
      </c>
      <c r="H34" s="105">
        <f t="shared" si="5"/>
        <v>539617.97261</v>
      </c>
      <c r="I34" s="105">
        <v>247970.34973</v>
      </c>
      <c r="J34" s="105">
        <f t="shared" si="5"/>
        <v>1577.2351</v>
      </c>
      <c r="K34" s="105">
        <v>0</v>
      </c>
      <c r="L34" s="105">
        <f t="shared" si="5"/>
        <v>305.48302</v>
      </c>
      <c r="M34" s="105">
        <v>463.41576999999995</v>
      </c>
      <c r="N34" s="105">
        <f>SUM(N35:N41)</f>
        <v>262.71654</v>
      </c>
      <c r="O34" s="105">
        <f>SUM(O35:O41)</f>
        <v>9017.099999999999</v>
      </c>
      <c r="P34" s="105">
        <f t="shared" si="5"/>
        <v>2344.2951000000003</v>
      </c>
      <c r="Q34" s="105">
        <v>2340</v>
      </c>
      <c r="R34" s="105">
        <f t="shared" si="5"/>
        <v>84067.62298</v>
      </c>
      <c r="S34" s="105">
        <v>61045.93606</v>
      </c>
      <c r="T34" s="105">
        <f t="shared" si="5"/>
        <v>127376</v>
      </c>
      <c r="U34" s="105">
        <v>73081</v>
      </c>
      <c r="V34" s="105">
        <f t="shared" si="5"/>
        <v>26980</v>
      </c>
      <c r="W34" s="105">
        <f>SUM(W35:W41)</f>
        <v>7406</v>
      </c>
      <c r="X34" s="105">
        <f t="shared" si="5"/>
        <v>9042.043135999998</v>
      </c>
      <c r="Y34" s="105"/>
      <c r="Z34" s="105">
        <f t="shared" si="5"/>
        <v>7258.4075</v>
      </c>
      <c r="AA34" s="105">
        <v>4353.31747</v>
      </c>
      <c r="AB34" s="105">
        <f t="shared" si="5"/>
        <v>22607</v>
      </c>
      <c r="AC34" s="105"/>
      <c r="AD34" s="105">
        <f t="shared" si="5"/>
        <v>7336.0869999999995</v>
      </c>
      <c r="AE34" s="105">
        <v>1823.39034</v>
      </c>
      <c r="AF34" s="105">
        <f t="shared" si="5"/>
        <v>4416.51175</v>
      </c>
      <c r="AG34" s="105">
        <v>1915.17654</v>
      </c>
      <c r="AH34" s="105">
        <f aca="true" t="shared" si="6" ref="AH34:AS34">SUM(AH35:AH41)</f>
        <v>6608737</v>
      </c>
      <c r="AI34" s="105">
        <v>6120082</v>
      </c>
      <c r="AJ34" s="105">
        <f t="shared" si="6"/>
        <v>35297.39347</v>
      </c>
      <c r="AK34" s="105">
        <f t="shared" si="6"/>
        <v>34848.94108999999</v>
      </c>
      <c r="AL34" s="105">
        <f t="shared" si="6"/>
        <v>492009</v>
      </c>
      <c r="AM34" s="105">
        <f t="shared" si="6"/>
        <v>445289</v>
      </c>
      <c r="AN34" s="105">
        <f t="shared" si="6"/>
        <v>224946.7</v>
      </c>
      <c r="AO34" s="105">
        <f t="shared" si="6"/>
        <v>209021</v>
      </c>
      <c r="AP34" s="105">
        <f t="shared" si="6"/>
        <v>3791513</v>
      </c>
      <c r="AQ34" s="105">
        <f t="shared" si="6"/>
        <v>3160036</v>
      </c>
      <c r="AR34" s="105">
        <f t="shared" si="6"/>
        <v>141716</v>
      </c>
      <c r="AS34" s="105">
        <f t="shared" si="6"/>
        <v>149377</v>
      </c>
    </row>
    <row r="35" spans="1:45" ht="12.75">
      <c r="A35" s="104" t="s">
        <v>550</v>
      </c>
      <c r="B35" s="111"/>
      <c r="C35" s="111"/>
      <c r="D35" s="111"/>
      <c r="E35" s="111"/>
      <c r="F35" s="111"/>
      <c r="G35" s="111"/>
      <c r="H35" s="111">
        <v>503386.71537</v>
      </c>
      <c r="I35" s="111">
        <v>245250.34973</v>
      </c>
      <c r="J35" s="111"/>
      <c r="K35" s="111"/>
      <c r="L35" s="111">
        <v>269.7933</v>
      </c>
      <c r="M35" s="111">
        <v>280.7933</v>
      </c>
      <c r="N35" s="111"/>
      <c r="O35" s="111"/>
      <c r="P35" s="111">
        <v>416.66662</v>
      </c>
      <c r="Q35" s="111"/>
      <c r="R35" s="111"/>
      <c r="S35" s="111"/>
      <c r="T35" s="111"/>
      <c r="U35" s="111"/>
      <c r="V35" s="111">
        <v>16549</v>
      </c>
      <c r="W35" s="111">
        <v>6506</v>
      </c>
      <c r="X35" s="111">
        <v>2753.75485</v>
      </c>
      <c r="Y35" s="111"/>
      <c r="Z35" s="111">
        <v>199.24355</v>
      </c>
      <c r="AA35" s="111">
        <v>1948.42575</v>
      </c>
      <c r="AB35" s="111">
        <v>3755</v>
      </c>
      <c r="AC35" s="111"/>
      <c r="AD35" s="111">
        <v>4823.0159699999995</v>
      </c>
      <c r="AE35" s="111">
        <v>14.09703</v>
      </c>
      <c r="AF35" s="111">
        <v>1293.84737</v>
      </c>
      <c r="AG35" s="111">
        <v>301.16303999999997</v>
      </c>
      <c r="AH35" s="111">
        <f>14658+596980</f>
        <v>611638</v>
      </c>
      <c r="AI35" s="111">
        <v>541451</v>
      </c>
      <c r="AJ35" s="111">
        <v>6864.40174</v>
      </c>
      <c r="AK35" s="105">
        <v>1401.04189</v>
      </c>
      <c r="AL35" s="111">
        <v>459434</v>
      </c>
      <c r="AM35" s="105">
        <v>392137</v>
      </c>
      <c r="AN35" s="111">
        <v>54358.1</v>
      </c>
      <c r="AO35" s="197">
        <v>54915.8</v>
      </c>
      <c r="AP35" s="111">
        <v>728278</v>
      </c>
      <c r="AQ35" s="105">
        <v>450356</v>
      </c>
      <c r="AR35" s="111">
        <v>139145</v>
      </c>
      <c r="AS35" s="105">
        <v>31931</v>
      </c>
    </row>
    <row r="36" spans="1:45" ht="12.75">
      <c r="A36" s="104" t="s">
        <v>552</v>
      </c>
      <c r="B36" s="111"/>
      <c r="C36" s="111"/>
      <c r="D36" s="111"/>
      <c r="E36" s="111"/>
      <c r="F36" s="111">
        <v>4490.846</v>
      </c>
      <c r="G36" s="111">
        <v>6354.764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>
        <f>1716008.13/1000</f>
        <v>1716.00813</v>
      </c>
      <c r="S36" s="111">
        <v>1615.8336000000002</v>
      </c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>
        <f>4190502</f>
        <v>4190502</v>
      </c>
      <c r="AI36" s="111">
        <v>4023798</v>
      </c>
      <c r="AJ36" s="111"/>
      <c r="AK36" s="105"/>
      <c r="AL36" s="111"/>
      <c r="AM36" s="105"/>
      <c r="AN36" s="111"/>
      <c r="AO36" s="105"/>
      <c r="AP36" s="111">
        <v>1533470</v>
      </c>
      <c r="AQ36" s="105">
        <v>1420739</v>
      </c>
      <c r="AR36" s="111"/>
      <c r="AS36" s="105"/>
    </row>
    <row r="37" spans="1:45" ht="12.75">
      <c r="A37" s="104" t="s">
        <v>554</v>
      </c>
      <c r="B37" s="111"/>
      <c r="C37" s="111"/>
      <c r="D37" s="111"/>
      <c r="E37" s="111"/>
      <c r="F37" s="111"/>
      <c r="G37" s="111"/>
      <c r="H37" s="111"/>
      <c r="I37" s="111"/>
      <c r="J37" s="111">
        <v>1577.2351</v>
      </c>
      <c r="K37" s="111"/>
      <c r="L37" s="111">
        <v>35.68972</v>
      </c>
      <c r="M37" s="111">
        <v>39.25326999999999</v>
      </c>
      <c r="N37" s="111"/>
      <c r="O37" s="111"/>
      <c r="P37" s="111"/>
      <c r="Q37" s="111"/>
      <c r="R37" s="111">
        <f>4787914.85/1000</f>
        <v>4787.914849999999</v>
      </c>
      <c r="S37" s="111">
        <v>3178.57346</v>
      </c>
      <c r="T37" s="111">
        <v>11600</v>
      </c>
      <c r="U37" s="111">
        <v>658</v>
      </c>
      <c r="V37" s="111">
        <f>1662+4953</f>
        <v>6615</v>
      </c>
      <c r="W37" s="111">
        <v>60</v>
      </c>
      <c r="X37" s="111"/>
      <c r="Y37" s="111"/>
      <c r="Z37" s="111">
        <v>2009.0893500000002</v>
      </c>
      <c r="AA37" s="111">
        <v>2064.9113700000003</v>
      </c>
      <c r="AB37" s="111"/>
      <c r="AC37" s="111"/>
      <c r="AD37" s="111"/>
      <c r="AE37" s="111">
        <v>32.19136</v>
      </c>
      <c r="AF37" s="111"/>
      <c r="AG37" s="111"/>
      <c r="AH37" s="111">
        <f>333141+127925</f>
        <v>461066</v>
      </c>
      <c r="AI37" s="111">
        <v>319671</v>
      </c>
      <c r="AJ37" s="111">
        <v>15307.66402</v>
      </c>
      <c r="AK37" s="105">
        <v>15203.03907</v>
      </c>
      <c r="AL37" s="111">
        <f>16846+4482</f>
        <v>21328</v>
      </c>
      <c r="AM37" s="105">
        <f>18969+6337</f>
        <v>25306</v>
      </c>
      <c r="AN37" s="111">
        <v>16118.6</v>
      </c>
      <c r="AO37" s="105"/>
      <c r="AP37" s="111">
        <v>90032</v>
      </c>
      <c r="AQ37" s="105">
        <v>78959</v>
      </c>
      <c r="AR37" s="111"/>
      <c r="AS37" s="105"/>
    </row>
    <row r="38" spans="1:45" ht="12.75">
      <c r="A38" s="104" t="s">
        <v>555</v>
      </c>
      <c r="B38" s="111"/>
      <c r="C38" s="111"/>
      <c r="D38" s="111">
        <v>2166</v>
      </c>
      <c r="E38" s="111">
        <v>1573</v>
      </c>
      <c r="F38" s="111">
        <v>61.047</v>
      </c>
      <c r="G38" s="111">
        <v>61.047</v>
      </c>
      <c r="H38" s="111">
        <v>467.04087</v>
      </c>
      <c r="I38" s="111">
        <v>0</v>
      </c>
      <c r="J38" s="111"/>
      <c r="K38" s="111"/>
      <c r="L38" s="111"/>
      <c r="M38" s="111"/>
      <c r="N38" s="111">
        <v>18.34352</v>
      </c>
      <c r="O38" s="111">
        <v>3.4</v>
      </c>
      <c r="P38" s="111"/>
      <c r="Q38" s="111"/>
      <c r="R38" s="111"/>
      <c r="S38" s="111"/>
      <c r="T38" s="111">
        <v>1144</v>
      </c>
      <c r="U38" s="111">
        <v>10334</v>
      </c>
      <c r="V38" s="111">
        <v>2561</v>
      </c>
      <c r="W38" s="111">
        <v>280</v>
      </c>
      <c r="X38" s="111"/>
      <c r="Y38" s="111"/>
      <c r="Z38" s="111"/>
      <c r="AA38" s="111"/>
      <c r="AB38" s="111"/>
      <c r="AC38" s="111"/>
      <c r="AD38" s="111">
        <v>2431.81153</v>
      </c>
      <c r="AE38" s="111">
        <v>1757.1024499999999</v>
      </c>
      <c r="AF38" s="111"/>
      <c r="AG38" s="111"/>
      <c r="AH38" s="111">
        <f>241933+193797</f>
        <v>435730</v>
      </c>
      <c r="AI38" s="111">
        <v>661818</v>
      </c>
      <c r="AJ38" s="111"/>
      <c r="AK38" s="105"/>
      <c r="AL38" s="111">
        <v>5281</v>
      </c>
      <c r="AM38" s="105">
        <v>5666</v>
      </c>
      <c r="AN38" s="111">
        <v>30177.8</v>
      </c>
      <c r="AO38" s="197">
        <v>28527</v>
      </c>
      <c r="AP38" s="111">
        <v>88911</v>
      </c>
      <c r="AQ38" s="105">
        <v>76834</v>
      </c>
      <c r="AR38" s="111">
        <v>2571</v>
      </c>
      <c r="AS38" s="105">
        <v>1614</v>
      </c>
    </row>
    <row r="39" spans="1:45" ht="12.75">
      <c r="A39" s="104" t="s">
        <v>558</v>
      </c>
      <c r="B39" s="111"/>
      <c r="C39" s="111"/>
      <c r="D39" s="111">
        <v>51395</v>
      </c>
      <c r="E39" s="111">
        <v>68137</v>
      </c>
      <c r="F39" s="111">
        <v>64564.391</v>
      </c>
      <c r="G39" s="111">
        <v>50078.005</v>
      </c>
      <c r="H39" s="111">
        <v>35764.216369999995</v>
      </c>
      <c r="I39" s="111">
        <v>2720</v>
      </c>
      <c r="J39" s="111"/>
      <c r="K39" s="111"/>
      <c r="L39" s="111"/>
      <c r="M39" s="111"/>
      <c r="N39" s="111">
        <v>0</v>
      </c>
      <c r="O39" s="111">
        <v>8772.9</v>
      </c>
      <c r="P39" s="111">
        <v>64.47489</v>
      </c>
      <c r="Q39" s="111"/>
      <c r="R39" s="111"/>
      <c r="S39" s="111"/>
      <c r="T39" s="111">
        <v>41605</v>
      </c>
      <c r="U39" s="111"/>
      <c r="V39" s="111">
        <v>433</v>
      </c>
      <c r="W39" s="111"/>
      <c r="X39" s="111">
        <f>5389.39215+12.26137</f>
        <v>5401.65352</v>
      </c>
      <c r="Y39" s="111"/>
      <c r="Z39" s="111">
        <v>5050.0746</v>
      </c>
      <c r="AA39" s="111">
        <v>339.98035</v>
      </c>
      <c r="AB39" s="111">
        <v>10010</v>
      </c>
      <c r="AC39" s="111"/>
      <c r="AD39" s="111">
        <v>4.34497</v>
      </c>
      <c r="AE39" s="111">
        <v>6.12535</v>
      </c>
      <c r="AF39" s="111">
        <v>3122.6643799999997</v>
      </c>
      <c r="AG39" s="111">
        <v>1614.0135</v>
      </c>
      <c r="AH39" s="111">
        <f>261678+331878</f>
        <v>593556</v>
      </c>
      <c r="AI39" s="111">
        <v>294155</v>
      </c>
      <c r="AJ39" s="111"/>
      <c r="AK39" s="105"/>
      <c r="AL39" s="111"/>
      <c r="AM39" s="105"/>
      <c r="AN39" s="111">
        <f>124021.3+270.9</f>
        <v>124292.2</v>
      </c>
      <c r="AO39" s="197">
        <f>104452+387.8</f>
        <v>104839.8</v>
      </c>
      <c r="AP39" s="111">
        <v>483230</v>
      </c>
      <c r="AQ39" s="105">
        <v>199608</v>
      </c>
      <c r="AR39" s="111"/>
      <c r="AS39" s="105">
        <v>30000</v>
      </c>
    </row>
    <row r="40" spans="1:45" ht="12.75">
      <c r="A40" s="104" t="s">
        <v>559</v>
      </c>
      <c r="B40" s="111"/>
      <c r="C40" s="111"/>
      <c r="D40" s="111"/>
      <c r="E40" s="111"/>
      <c r="F40" s="111">
        <v>1900</v>
      </c>
      <c r="G40" s="111">
        <v>1900</v>
      </c>
      <c r="H40" s="111"/>
      <c r="I40" s="111"/>
      <c r="J40" s="111"/>
      <c r="K40" s="111"/>
      <c r="L40" s="111"/>
      <c r="M40" s="111"/>
      <c r="N40" s="111">
        <v>244.37302</v>
      </c>
      <c r="O40" s="111"/>
      <c r="P40" s="111">
        <v>1863.1535900000001</v>
      </c>
      <c r="Q40" s="111">
        <v>2340</v>
      </c>
      <c r="R40" s="111">
        <v>77563.7</v>
      </c>
      <c r="S40" s="111">
        <v>56251.529</v>
      </c>
      <c r="T40" s="111"/>
      <c r="U40" s="111"/>
      <c r="V40" s="111"/>
      <c r="W40" s="111"/>
      <c r="X40" s="111"/>
      <c r="Y40" s="111"/>
      <c r="Z40" s="111"/>
      <c r="AA40" s="111"/>
      <c r="AB40" s="111">
        <v>8835</v>
      </c>
      <c r="AC40" s="111"/>
      <c r="AD40" s="111"/>
      <c r="AE40" s="111"/>
      <c r="AF40" s="111"/>
      <c r="AG40" s="111"/>
      <c r="AH40" s="111"/>
      <c r="AI40" s="111"/>
      <c r="AJ40" s="111"/>
      <c r="AK40" s="105"/>
      <c r="AL40" s="111"/>
      <c r="AM40" s="105"/>
      <c r="AN40" s="111"/>
      <c r="AO40" s="105"/>
      <c r="AP40" s="111"/>
      <c r="AQ40" s="105"/>
      <c r="AR40" s="111"/>
      <c r="AS40" s="105">
        <v>85832</v>
      </c>
    </row>
    <row r="41" spans="1:45" ht="12.75">
      <c r="A41" s="104" t="s">
        <v>536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>
        <v>143.3692</v>
      </c>
      <c r="N41" s="111"/>
      <c r="O41" s="111">
        <v>240.8</v>
      </c>
      <c r="P41" s="111"/>
      <c r="Q41" s="111"/>
      <c r="R41" s="111"/>
      <c r="S41" s="111"/>
      <c r="T41" s="111">
        <v>73027</v>
      </c>
      <c r="U41" s="111">
        <v>62089</v>
      </c>
      <c r="V41" s="111">
        <v>822</v>
      </c>
      <c r="W41" s="111">
        <v>560</v>
      </c>
      <c r="X41" s="111">
        <f>598.000236+288.63453</f>
        <v>886.6347659999999</v>
      </c>
      <c r="Y41" s="111"/>
      <c r="Z41" s="111"/>
      <c r="AA41" s="111"/>
      <c r="AB41" s="111">
        <v>7</v>
      </c>
      <c r="AC41" s="111"/>
      <c r="AD41" s="111">
        <v>76.91453</v>
      </c>
      <c r="AE41" s="111">
        <v>13.87415</v>
      </c>
      <c r="AF41" s="111">
        <v>0</v>
      </c>
      <c r="AG41" s="111">
        <v>0</v>
      </c>
      <c r="AH41" s="111">
        <f>234539+66420+15286</f>
        <v>316245</v>
      </c>
      <c r="AI41" s="111">
        <v>279189</v>
      </c>
      <c r="AJ41" s="111">
        <v>13125.32771</v>
      </c>
      <c r="AK41" s="105">
        <v>18244.860129999997</v>
      </c>
      <c r="AL41" s="111">
        <f>466+5500</f>
        <v>5966</v>
      </c>
      <c r="AM41" s="105">
        <f>1900+10895+1835+7550</f>
        <v>22180</v>
      </c>
      <c r="AN41" s="111"/>
      <c r="AO41" s="197">
        <f>16125+4613.4</f>
        <v>20738.4</v>
      </c>
      <c r="AP41" s="111">
        <f>642185+10689+33262+181456</f>
        <v>867592</v>
      </c>
      <c r="AQ41" s="105">
        <f>562277+85762+64087+221414</f>
        <v>933540</v>
      </c>
      <c r="AR41" s="111"/>
      <c r="AS41" s="105"/>
    </row>
    <row r="42" spans="1:45" ht="15.75">
      <c r="A42" s="102" t="s">
        <v>560</v>
      </c>
      <c r="B42" s="113">
        <f aca="true" t="shared" si="7" ref="B42:AF42">SUM(B43:B49)</f>
        <v>1500.91612</v>
      </c>
      <c r="C42" s="113"/>
      <c r="D42" s="113">
        <f t="shared" si="7"/>
        <v>4036</v>
      </c>
      <c r="E42" s="113">
        <v>2171</v>
      </c>
      <c r="F42" s="113">
        <f t="shared" si="7"/>
        <v>-52340.35264</v>
      </c>
      <c r="G42" s="113">
        <v>-48238.972</v>
      </c>
      <c r="H42" s="113">
        <f t="shared" si="7"/>
        <v>12998</v>
      </c>
      <c r="I42" s="113">
        <v>103965</v>
      </c>
      <c r="J42" s="113">
        <f t="shared" si="7"/>
        <v>-3799.41118</v>
      </c>
      <c r="K42" s="113">
        <v>-3332.6007</v>
      </c>
      <c r="L42" s="113">
        <f t="shared" si="7"/>
        <v>470.4303699999999</v>
      </c>
      <c r="M42" s="113">
        <v>352.58775</v>
      </c>
      <c r="N42" s="113">
        <f>SUM(N43:N49)</f>
        <v>1508.6570599999995</v>
      </c>
      <c r="O42" s="113">
        <f>SUM(O43:O49)</f>
        <v>62.100000000000364</v>
      </c>
      <c r="P42" s="113">
        <f t="shared" si="7"/>
        <v>2880.88342</v>
      </c>
      <c r="Q42" s="113">
        <v>3298.08781</v>
      </c>
      <c r="R42" s="113">
        <f t="shared" si="7"/>
        <v>-65326.16230999993</v>
      </c>
      <c r="S42" s="113">
        <v>-54954.216440000106</v>
      </c>
      <c r="T42" s="113">
        <f t="shared" si="7"/>
        <v>-94021</v>
      </c>
      <c r="U42" s="113">
        <v>-88706</v>
      </c>
      <c r="V42" s="113">
        <f t="shared" si="7"/>
        <v>11339</v>
      </c>
      <c r="W42" s="113">
        <f>SUM(W43:W49)</f>
        <v>11729</v>
      </c>
      <c r="X42" s="113">
        <f t="shared" si="7"/>
        <v>-19613.17353</v>
      </c>
      <c r="Y42" s="113"/>
      <c r="Z42" s="113">
        <f t="shared" si="7"/>
        <v>-9548.901039999999</v>
      </c>
      <c r="AA42" s="113">
        <v>-2759.48279</v>
      </c>
      <c r="AB42" s="113">
        <f t="shared" si="7"/>
        <v>4917</v>
      </c>
      <c r="AC42" s="113"/>
      <c r="AD42" s="113">
        <f t="shared" si="7"/>
        <v>3390.9369500000003</v>
      </c>
      <c r="AE42" s="113">
        <v>3551.48278</v>
      </c>
      <c r="AF42" s="113">
        <f t="shared" si="7"/>
        <v>-5381.21454</v>
      </c>
      <c r="AG42" s="113">
        <v>-2232.09804</v>
      </c>
      <c r="AH42" s="113">
        <f aca="true" t="shared" si="8" ref="AH42:AS42">SUM(AH43:AH49)</f>
        <v>1879110</v>
      </c>
      <c r="AI42" s="113">
        <v>1274232</v>
      </c>
      <c r="AJ42" s="113">
        <f t="shared" si="8"/>
        <v>23863.207309999998</v>
      </c>
      <c r="AK42" s="196">
        <f t="shared" si="8"/>
        <v>26206.33476</v>
      </c>
      <c r="AL42" s="113">
        <f t="shared" si="8"/>
        <v>149870</v>
      </c>
      <c r="AM42" s="196">
        <f t="shared" si="8"/>
        <v>112012</v>
      </c>
      <c r="AN42" s="113">
        <f t="shared" si="8"/>
        <v>-30896.400000000023</v>
      </c>
      <c r="AO42" s="196">
        <f t="shared" si="8"/>
        <v>40244.20000000001</v>
      </c>
      <c r="AP42" s="113">
        <f t="shared" si="8"/>
        <v>2718229</v>
      </c>
      <c r="AQ42" s="196">
        <f t="shared" si="8"/>
        <v>2417133</v>
      </c>
      <c r="AR42" s="113">
        <f t="shared" si="8"/>
        <v>12876</v>
      </c>
      <c r="AS42" s="196">
        <f t="shared" si="8"/>
        <v>-99319</v>
      </c>
    </row>
    <row r="43" spans="1:45" ht="12.75">
      <c r="A43" s="104" t="s">
        <v>561</v>
      </c>
      <c r="B43" s="111">
        <v>1558.803</v>
      </c>
      <c r="C43" s="111"/>
      <c r="D43" s="111">
        <v>4061</v>
      </c>
      <c r="E43" s="111">
        <v>4061</v>
      </c>
      <c r="F43" s="111">
        <v>4300</v>
      </c>
      <c r="G43" s="111">
        <v>4300</v>
      </c>
      <c r="H43" s="111">
        <v>260810</v>
      </c>
      <c r="I43" s="111">
        <v>260810</v>
      </c>
      <c r="J43" s="111">
        <v>545.74</v>
      </c>
      <c r="K43" s="111">
        <v>545.74</v>
      </c>
      <c r="L43" s="111">
        <v>1323</v>
      </c>
      <c r="M43" s="111">
        <v>1323</v>
      </c>
      <c r="N43" s="111">
        <v>14500</v>
      </c>
      <c r="O43" s="111">
        <v>11500</v>
      </c>
      <c r="P43" s="111">
        <v>7200</v>
      </c>
      <c r="Q43" s="111">
        <v>4000</v>
      </c>
      <c r="R43" s="111">
        <v>668695.072</v>
      </c>
      <c r="S43" s="111">
        <v>612356.083</v>
      </c>
      <c r="T43" s="111">
        <v>22649</v>
      </c>
      <c r="U43" s="111">
        <v>22649</v>
      </c>
      <c r="V43" s="111">
        <v>20298</v>
      </c>
      <c r="W43" s="111">
        <v>20298</v>
      </c>
      <c r="X43" s="111">
        <f>7467.31661-2617.31661</f>
        <v>4850</v>
      </c>
      <c r="Y43" s="111"/>
      <c r="Z43" s="111">
        <v>1600</v>
      </c>
      <c r="AA43" s="111">
        <v>1600</v>
      </c>
      <c r="AB43" s="111"/>
      <c r="AC43" s="111"/>
      <c r="AD43" s="111">
        <v>1500</v>
      </c>
      <c r="AE43" s="111">
        <v>1500</v>
      </c>
      <c r="AF43" s="111">
        <v>2200</v>
      </c>
      <c r="AG43" s="111">
        <v>2200</v>
      </c>
      <c r="AH43" s="111">
        <v>752727</v>
      </c>
      <c r="AI43" s="111">
        <v>752727</v>
      </c>
      <c r="AJ43" s="111">
        <v>6000</v>
      </c>
      <c r="AK43" s="105">
        <v>4000</v>
      </c>
      <c r="AL43" s="111">
        <v>84166</v>
      </c>
      <c r="AM43" s="105">
        <v>80542</v>
      </c>
      <c r="AN43" s="111">
        <v>231830.9</v>
      </c>
      <c r="AO43" s="197">
        <v>231830.9</v>
      </c>
      <c r="AP43" s="111">
        <v>2294192</v>
      </c>
      <c r="AQ43" s="105">
        <v>2294192</v>
      </c>
      <c r="AR43" s="111">
        <v>175432</v>
      </c>
      <c r="AS43" s="105">
        <v>85100</v>
      </c>
    </row>
    <row r="44" spans="1:45" ht="12.75">
      <c r="A44" s="104" t="s">
        <v>562</v>
      </c>
      <c r="B44" s="111"/>
      <c r="C44" s="111"/>
      <c r="D44" s="111"/>
      <c r="E44" s="111"/>
      <c r="F44" s="111"/>
      <c r="G44" s="111"/>
      <c r="H44" s="111">
        <v>4307</v>
      </c>
      <c r="I44" s="111">
        <v>2439</v>
      </c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>
        <v>2617.31661</v>
      </c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>
        <v>115.02875999999999</v>
      </c>
      <c r="AK44" s="105">
        <v>85.72936999999999</v>
      </c>
      <c r="AL44" s="111"/>
      <c r="AM44" s="105"/>
      <c r="AN44" s="111"/>
      <c r="AO44" s="197">
        <v>119159.1</v>
      </c>
      <c r="AP44" s="111"/>
      <c r="AQ44" s="105"/>
      <c r="AR44" s="111"/>
      <c r="AS44" s="105"/>
    </row>
    <row r="45" spans="1:45" ht="12.75">
      <c r="A45" s="104" t="s">
        <v>563</v>
      </c>
      <c r="B45" s="111">
        <v>0.00082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>
        <v>8444</v>
      </c>
      <c r="X45" s="111"/>
      <c r="Y45" s="111"/>
      <c r="Z45" s="111"/>
      <c r="AA45" s="111"/>
      <c r="AB45" s="111">
        <v>10000</v>
      </c>
      <c r="AC45" s="111"/>
      <c r="AD45" s="111"/>
      <c r="AE45" s="111"/>
      <c r="AF45" s="111"/>
      <c r="AG45" s="111"/>
      <c r="AH45" s="111">
        <v>194940</v>
      </c>
      <c r="AI45" s="111">
        <v>35668</v>
      </c>
      <c r="AJ45" s="111"/>
      <c r="AK45" s="105">
        <v>1591.49399</v>
      </c>
      <c r="AL45" s="111">
        <v>83995</v>
      </c>
      <c r="AM45" s="105">
        <v>69709</v>
      </c>
      <c r="AN45" s="111"/>
      <c r="AO45" s="105"/>
      <c r="AP45" s="111">
        <v>1114159</v>
      </c>
      <c r="AQ45" s="105">
        <v>1114159</v>
      </c>
      <c r="AR45" s="111"/>
      <c r="AS45" s="105"/>
    </row>
    <row r="46" spans="1:45" ht="12.75">
      <c r="A46" s="104" t="s">
        <v>564</v>
      </c>
      <c r="B46" s="111"/>
      <c r="C46" s="111"/>
      <c r="D46" s="111">
        <v>169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>
        <v>815935</v>
      </c>
      <c r="AI46" s="111">
        <v>715952</v>
      </c>
      <c r="AJ46" s="111">
        <v>1286.00315</v>
      </c>
      <c r="AK46" s="105"/>
      <c r="AL46" s="111"/>
      <c r="AM46" s="105"/>
      <c r="AN46" s="111"/>
      <c r="AO46" s="105"/>
      <c r="AP46" s="111"/>
      <c r="AQ46" s="105"/>
      <c r="AR46" s="111"/>
      <c r="AS46" s="105"/>
    </row>
    <row r="47" spans="1:45" ht="12.75">
      <c r="A47" s="104" t="s">
        <v>565</v>
      </c>
      <c r="B47" s="111"/>
      <c r="C47" s="111"/>
      <c r="D47" s="111">
        <v>-194</v>
      </c>
      <c r="E47" s="111">
        <v>-163</v>
      </c>
      <c r="F47" s="111">
        <v>-50.85264</v>
      </c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>
        <v>9615</v>
      </c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>
        <v>115508</v>
      </c>
      <c r="AI47" s="111">
        <v>124809</v>
      </c>
      <c r="AJ47" s="111">
        <v>16462.1754</v>
      </c>
      <c r="AK47" s="105">
        <v>18291.306</v>
      </c>
      <c r="AL47" s="111"/>
      <c r="AM47" s="105"/>
      <c r="AN47" s="111">
        <f>-2668.4</f>
        <v>-2668.4</v>
      </c>
      <c r="AO47" s="105"/>
      <c r="AP47" s="111">
        <v>10585</v>
      </c>
      <c r="AQ47" s="105">
        <v>1952</v>
      </c>
      <c r="AR47" s="111"/>
      <c r="AS47" s="105"/>
    </row>
    <row r="48" spans="1:45" ht="12.75">
      <c r="A48" s="104" t="s">
        <v>536</v>
      </c>
      <c r="B48" s="111">
        <v>8.05605</v>
      </c>
      <c r="C48" s="111"/>
      <c r="D48" s="111"/>
      <c r="E48" s="111"/>
      <c r="F48" s="111"/>
      <c r="G48" s="111"/>
      <c r="H48" s="111">
        <v>-5057</v>
      </c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05"/>
      <c r="AL48" s="111"/>
      <c r="AM48" s="105"/>
      <c r="AN48" s="111"/>
      <c r="AO48" s="105"/>
      <c r="AP48" s="111">
        <v>-113328</v>
      </c>
      <c r="AQ48" s="105">
        <v>-113328</v>
      </c>
      <c r="AR48" s="111"/>
      <c r="AS48" s="105"/>
    </row>
    <row r="49" spans="1:45" ht="12.75">
      <c r="A49" s="104" t="s">
        <v>566</v>
      </c>
      <c r="B49" s="111">
        <v>-65.94375</v>
      </c>
      <c r="C49" s="111"/>
      <c r="D49" s="111"/>
      <c r="E49" s="111">
        <v>-1727</v>
      </c>
      <c r="F49" s="111">
        <v>-56589.5</v>
      </c>
      <c r="G49" s="111">
        <v>-52538.972</v>
      </c>
      <c r="H49" s="111">
        <v>-247062</v>
      </c>
      <c r="I49" s="111">
        <v>-159284</v>
      </c>
      <c r="J49" s="111">
        <v>-4345.15118</v>
      </c>
      <c r="K49" s="111">
        <v>-3878.3407</v>
      </c>
      <c r="L49" s="111">
        <v>-852.5696300000001</v>
      </c>
      <c r="M49" s="111">
        <v>-970.41225</v>
      </c>
      <c r="N49" s="111">
        <v>-12991.34294</v>
      </c>
      <c r="O49" s="111">
        <v>-11437.9</v>
      </c>
      <c r="P49" s="111">
        <v>-4319.11658</v>
      </c>
      <c r="Q49" s="111">
        <v>-701.9121899999999</v>
      </c>
      <c r="R49" s="111">
        <f>(-673342056.64-60679177.67)/1000</f>
        <v>-734021.23431</v>
      </c>
      <c r="S49" s="111">
        <v>-667310.2994400001</v>
      </c>
      <c r="T49" s="111">
        <v>-116670</v>
      </c>
      <c r="U49" s="111">
        <v>-111355</v>
      </c>
      <c r="V49" s="111">
        <v>-18574</v>
      </c>
      <c r="W49" s="111">
        <v>-17013</v>
      </c>
      <c r="X49" s="111">
        <v>-27080.49014</v>
      </c>
      <c r="Y49" s="111"/>
      <c r="Z49" s="111">
        <v>-11148.901039999999</v>
      </c>
      <c r="AA49" s="111">
        <v>-4359.48279</v>
      </c>
      <c r="AB49" s="111">
        <v>-5083</v>
      </c>
      <c r="AC49" s="111"/>
      <c r="AD49" s="111">
        <v>1890.93695</v>
      </c>
      <c r="AE49" s="111">
        <v>2051.48278</v>
      </c>
      <c r="AF49" s="111">
        <v>-7581.21454</v>
      </c>
      <c r="AG49" s="111">
        <v>-4432.09804</v>
      </c>
      <c r="AH49" s="111"/>
      <c r="AI49" s="111">
        <v>-354924</v>
      </c>
      <c r="AJ49" s="111"/>
      <c r="AK49" s="105">
        <v>2237.8053999999997</v>
      </c>
      <c r="AL49" s="111">
        <v>-18291</v>
      </c>
      <c r="AM49" s="105">
        <v>-38239</v>
      </c>
      <c r="AN49" s="111">
        <f>-178113.1-81945.8</f>
        <v>-260058.90000000002</v>
      </c>
      <c r="AO49" s="197">
        <f>-(217416.6+93329.2)</f>
        <v>-310745.8</v>
      </c>
      <c r="AP49" s="111">
        <v>-587379</v>
      </c>
      <c r="AQ49" s="105">
        <v>-879842</v>
      </c>
      <c r="AR49" s="111">
        <v>-162556</v>
      </c>
      <c r="AS49" s="105">
        <v>-184419</v>
      </c>
    </row>
    <row r="50" spans="1:45" ht="18">
      <c r="A50" s="106" t="s">
        <v>567</v>
      </c>
      <c r="B50" s="114">
        <f aca="true" t="shared" si="9" ref="B50:AR50">B42+B34+B25</f>
        <v>3041.2518</v>
      </c>
      <c r="C50" s="114"/>
      <c r="D50" s="114">
        <f t="shared" si="9"/>
        <v>85444</v>
      </c>
      <c r="E50" s="114">
        <v>87735</v>
      </c>
      <c r="F50" s="114">
        <f t="shared" si="9"/>
        <v>27247.136360000004</v>
      </c>
      <c r="G50" s="114">
        <v>26963.549</v>
      </c>
      <c r="H50" s="114">
        <f t="shared" si="9"/>
        <v>855243.3824</v>
      </c>
      <c r="I50" s="114">
        <v>541582.95107</v>
      </c>
      <c r="J50" s="114">
        <f t="shared" si="9"/>
        <v>3318.73593</v>
      </c>
      <c r="K50" s="114">
        <v>3675.9353499999997</v>
      </c>
      <c r="L50" s="114">
        <f t="shared" si="9"/>
        <v>2357.14607</v>
      </c>
      <c r="M50" s="114">
        <v>2175.72347</v>
      </c>
      <c r="N50" s="114">
        <f t="shared" si="9"/>
        <v>4830.06464</v>
      </c>
      <c r="O50" s="114">
        <f t="shared" si="9"/>
        <v>11865.780999999999</v>
      </c>
      <c r="P50" s="114">
        <f t="shared" si="9"/>
        <v>7158.6660600000005</v>
      </c>
      <c r="Q50" s="114">
        <v>5704.70823</v>
      </c>
      <c r="R50" s="114">
        <f t="shared" si="9"/>
        <v>263544.1865400001</v>
      </c>
      <c r="S50" s="114">
        <v>126959.9672799999</v>
      </c>
      <c r="T50" s="114">
        <f t="shared" si="9"/>
        <v>66682</v>
      </c>
      <c r="U50" s="114">
        <v>47391</v>
      </c>
      <c r="V50" s="114">
        <f t="shared" si="9"/>
        <v>106090</v>
      </c>
      <c r="W50" s="114">
        <f>W42+W34+W25</f>
        <v>59749</v>
      </c>
      <c r="X50" s="114">
        <f t="shared" si="9"/>
        <v>4596.059265999998</v>
      </c>
      <c r="Y50" s="114"/>
      <c r="Z50" s="114">
        <f t="shared" si="9"/>
        <v>21429.62643</v>
      </c>
      <c r="AA50" s="114">
        <v>26777.75611</v>
      </c>
      <c r="AB50" s="114">
        <f t="shared" si="9"/>
        <v>53139</v>
      </c>
      <c r="AC50" s="114"/>
      <c r="AD50" s="114">
        <f t="shared" si="9"/>
        <v>17910.15387</v>
      </c>
      <c r="AE50" s="114">
        <v>8593.15952</v>
      </c>
      <c r="AF50" s="114">
        <f t="shared" si="9"/>
        <v>2946.6222500000003</v>
      </c>
      <c r="AG50" s="114">
        <v>2467.7769000000003</v>
      </c>
      <c r="AH50" s="114">
        <f t="shared" si="9"/>
        <v>12349314</v>
      </c>
      <c r="AI50" s="114">
        <v>11468869</v>
      </c>
      <c r="AJ50" s="114">
        <f t="shared" si="9"/>
        <v>112545.87779999999</v>
      </c>
      <c r="AK50" s="107">
        <f>AK42+AK34+AK25</f>
        <v>120017.47580999999</v>
      </c>
      <c r="AL50" s="114">
        <f t="shared" si="9"/>
        <v>859275</v>
      </c>
      <c r="AM50" s="107">
        <f>AM42+AM34+AM25</f>
        <v>740015</v>
      </c>
      <c r="AN50" s="114">
        <f t="shared" si="9"/>
        <v>497040.30000000005</v>
      </c>
      <c r="AO50" s="107">
        <f>AO42+AO34+AO25</f>
        <v>528575.7</v>
      </c>
      <c r="AP50" s="114">
        <f t="shared" si="9"/>
        <v>8074585</v>
      </c>
      <c r="AQ50" s="107">
        <f>AQ42+AQ34+AQ25</f>
        <v>7535861</v>
      </c>
      <c r="AR50" s="114">
        <f t="shared" si="9"/>
        <v>415741</v>
      </c>
      <c r="AS50" s="107">
        <f>AS42+AS34+AS25</f>
        <v>316344</v>
      </c>
    </row>
    <row r="51" spans="1:45" ht="12.75">
      <c r="A51" t="s">
        <v>568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</row>
    <row r="52" spans="1:45" ht="12.75">
      <c r="A52" s="116" t="s">
        <v>669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</row>
    <row r="53" spans="1:45" ht="12.75">
      <c r="A53" s="116" t="s">
        <v>569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</row>
    <row r="54" spans="36:39" ht="12.75">
      <c r="AJ54" s="105"/>
      <c r="AK54" s="193"/>
      <c r="AL54" s="36"/>
      <c r="AM54" s="36"/>
    </row>
    <row r="55" spans="36:39" ht="12.75">
      <c r="AJ55" s="105"/>
      <c r="AK55" s="193"/>
      <c r="AL55" s="36"/>
      <c r="AM55" s="36"/>
    </row>
    <row r="56" spans="2:39" ht="12.75">
      <c r="B56" s="117"/>
      <c r="C56" s="117"/>
      <c r="AJ56" s="105"/>
      <c r="AK56" s="193"/>
      <c r="AL56" s="36"/>
      <c r="AM56" s="36"/>
    </row>
    <row r="57" spans="2:35" ht="12.75">
      <c r="B57" s="117"/>
      <c r="C57" s="117"/>
      <c r="AF57" s="105"/>
      <c r="AG57" s="193"/>
      <c r="AH57" s="36"/>
      <c r="AI57" s="36"/>
    </row>
    <row r="58" spans="2:3" ht="12.75">
      <c r="B58" s="117"/>
      <c r="C58" s="117"/>
    </row>
    <row r="59" spans="2:3" ht="12.75">
      <c r="B59" s="117"/>
      <c r="C59" s="117"/>
    </row>
    <row r="60" spans="2:3" ht="12.75">
      <c r="B60" s="117"/>
      <c r="C60" s="117"/>
    </row>
    <row r="61" spans="2:3" ht="12.75">
      <c r="B61" s="117"/>
      <c r="C61" s="117"/>
    </row>
    <row r="62" spans="2:3" ht="12.75">
      <c r="B62" s="118"/>
      <c r="C62" s="118"/>
    </row>
    <row r="63" spans="2:3" ht="12.75">
      <c r="B63" s="118"/>
      <c r="C63" s="118"/>
    </row>
    <row r="69" spans="2:3" ht="12.75">
      <c r="B69" s="119"/>
      <c r="C69" s="119"/>
    </row>
    <row r="72" spans="2:3" ht="12.75">
      <c r="B72" s="120"/>
      <c r="C72" s="120"/>
    </row>
    <row r="78" spans="2:3" ht="12.75">
      <c r="B78" s="121"/>
      <c r="C78" s="121"/>
    </row>
  </sheetData>
  <sheetProtection/>
  <mergeCells count="23">
    <mergeCell ref="J1:J2"/>
    <mergeCell ref="A1:A2"/>
    <mergeCell ref="B1:B2"/>
    <mergeCell ref="D1:D2"/>
    <mergeCell ref="F1:F2"/>
    <mergeCell ref="H1:H2"/>
    <mergeCell ref="AJ1:AJ2"/>
    <mergeCell ref="L1:L2"/>
    <mergeCell ref="P1:P2"/>
    <mergeCell ref="R1:R2"/>
    <mergeCell ref="T1:T2"/>
    <mergeCell ref="V1:V2"/>
    <mergeCell ref="X1:X2"/>
    <mergeCell ref="Z1:Z2"/>
    <mergeCell ref="AB1:AB2"/>
    <mergeCell ref="AD1:AD2"/>
    <mergeCell ref="AF1:AF2"/>
    <mergeCell ref="AH1:AH2"/>
    <mergeCell ref="AS1:AS2"/>
    <mergeCell ref="AL1:AL2"/>
    <mergeCell ref="AN1:AN2"/>
    <mergeCell ref="AP1:AP2"/>
    <mergeCell ref="AR1:AR2"/>
  </mergeCells>
  <conditionalFormatting sqref="B42:E42 H42:I42 AK42 AM42 AO42 AQ42 AS42">
    <cfRule type="cellIs" priority="6" dxfId="0" operator="lessThan">
      <formula>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36"/>
  <sheetViews>
    <sheetView zoomScale="85" zoomScaleNormal="85" zoomScalePageLayoutView="0" workbookViewId="0" topLeftCell="N1">
      <selection activeCell="W21" sqref="W21"/>
    </sheetView>
  </sheetViews>
  <sheetFormatPr defaultColWidth="9.140625" defaultRowHeight="12.75"/>
  <cols>
    <col min="1" max="1" width="73.00390625" style="0" customWidth="1"/>
    <col min="2" max="45" width="14.57421875" style="0" customWidth="1"/>
  </cols>
  <sheetData>
    <row r="1" spans="1:45" ht="12.75" customHeight="1">
      <c r="A1" s="231" t="s">
        <v>570</v>
      </c>
      <c r="B1" s="227"/>
      <c r="C1" s="190"/>
      <c r="D1" s="227"/>
      <c r="E1" s="190"/>
      <c r="F1" s="227"/>
      <c r="G1" s="190"/>
      <c r="H1" s="227"/>
      <c r="I1" s="190"/>
      <c r="J1" s="227"/>
      <c r="K1" s="190"/>
      <c r="L1" s="227"/>
      <c r="M1" s="190"/>
      <c r="N1" s="227"/>
      <c r="O1" s="190"/>
      <c r="P1" s="227"/>
      <c r="Q1" s="190"/>
      <c r="R1" s="227"/>
      <c r="S1" s="190"/>
      <c r="T1" s="227"/>
      <c r="U1" s="190"/>
      <c r="V1" s="227"/>
      <c r="W1" s="190"/>
      <c r="X1" s="227"/>
      <c r="Y1" s="190"/>
      <c r="Z1" s="227"/>
      <c r="AA1" s="190"/>
      <c r="AB1" s="227"/>
      <c r="AC1" s="190"/>
      <c r="AD1" s="227"/>
      <c r="AE1" s="190"/>
      <c r="AF1" s="227"/>
      <c r="AG1" s="190"/>
      <c r="AH1" s="227"/>
      <c r="AI1" s="190"/>
      <c r="AJ1" s="227"/>
      <c r="AK1" s="190"/>
      <c r="AL1" s="227"/>
      <c r="AM1" s="190"/>
      <c r="AN1" s="227"/>
      <c r="AO1" s="190"/>
      <c r="AP1" s="227"/>
      <c r="AQ1" s="190"/>
      <c r="AR1" s="227"/>
      <c r="AS1" s="227"/>
    </row>
    <row r="2" spans="1:45" ht="21.75" customHeight="1">
      <c r="A2" s="232"/>
      <c r="B2" s="228"/>
      <c r="C2" s="191"/>
      <c r="D2" s="228"/>
      <c r="E2" s="191"/>
      <c r="F2" s="228"/>
      <c r="G2" s="191"/>
      <c r="H2" s="228"/>
      <c r="I2" s="191"/>
      <c r="J2" s="228"/>
      <c r="K2" s="191"/>
      <c r="L2" s="228"/>
      <c r="M2" s="191"/>
      <c r="N2" s="228"/>
      <c r="O2" s="191"/>
      <c r="P2" s="228"/>
      <c r="Q2" s="191"/>
      <c r="R2" s="228"/>
      <c r="S2" s="191"/>
      <c r="T2" s="228"/>
      <c r="U2" s="191"/>
      <c r="V2" s="228"/>
      <c r="W2" s="191"/>
      <c r="X2" s="228"/>
      <c r="Y2" s="191"/>
      <c r="Z2" s="228"/>
      <c r="AA2" s="191"/>
      <c r="AB2" s="228"/>
      <c r="AC2" s="191"/>
      <c r="AD2" s="228"/>
      <c r="AE2" s="191"/>
      <c r="AF2" s="228"/>
      <c r="AG2" s="191"/>
      <c r="AH2" s="228"/>
      <c r="AI2" s="191"/>
      <c r="AJ2" s="228"/>
      <c r="AK2" s="191"/>
      <c r="AL2" s="228"/>
      <c r="AM2" s="191"/>
      <c r="AN2" s="228"/>
      <c r="AO2" s="191"/>
      <c r="AP2" s="228"/>
      <c r="AQ2" s="191"/>
      <c r="AR2" s="228"/>
      <c r="AS2" s="228"/>
    </row>
    <row r="3" spans="1:45" ht="21.75" customHeight="1">
      <c r="A3" s="229" t="s">
        <v>571</v>
      </c>
      <c r="B3" s="122" t="s">
        <v>670</v>
      </c>
      <c r="C3" s="122"/>
      <c r="D3" s="122" t="s">
        <v>21</v>
      </c>
      <c r="E3" s="122"/>
      <c r="F3" s="122" t="s">
        <v>22</v>
      </c>
      <c r="G3" s="122"/>
      <c r="H3" s="122" t="s">
        <v>671</v>
      </c>
      <c r="I3" s="122"/>
      <c r="J3" s="122" t="s">
        <v>522</v>
      </c>
      <c r="K3" s="122"/>
      <c r="L3" s="122" t="s">
        <v>419</v>
      </c>
      <c r="M3" s="122"/>
      <c r="N3" s="122" t="s">
        <v>420</v>
      </c>
      <c r="O3" s="122"/>
      <c r="P3" s="122" t="s">
        <v>32</v>
      </c>
      <c r="Q3" s="122"/>
      <c r="R3" s="181" t="s">
        <v>23</v>
      </c>
      <c r="S3" s="181"/>
      <c r="T3" s="122" t="s">
        <v>421</v>
      </c>
      <c r="U3" s="122"/>
      <c r="V3" s="122" t="s">
        <v>523</v>
      </c>
      <c r="W3" s="122"/>
      <c r="X3" s="122" t="s">
        <v>672</v>
      </c>
      <c r="Y3" s="122"/>
      <c r="Z3" s="122" t="s">
        <v>524</v>
      </c>
      <c r="AA3" s="122"/>
      <c r="AB3" s="122" t="s">
        <v>673</v>
      </c>
      <c r="AC3" s="122"/>
      <c r="AD3" s="122" t="s">
        <v>525</v>
      </c>
      <c r="AE3" s="122"/>
      <c r="AF3" s="122" t="s">
        <v>667</v>
      </c>
      <c r="AG3" s="122"/>
      <c r="AH3" s="122" t="s">
        <v>41</v>
      </c>
      <c r="AI3" s="122"/>
      <c r="AJ3" s="122" t="s">
        <v>43</v>
      </c>
      <c r="AK3" s="122"/>
      <c r="AL3" s="122" t="s">
        <v>44</v>
      </c>
      <c r="AM3" s="122"/>
      <c r="AN3" s="122" t="s">
        <v>45</v>
      </c>
      <c r="AO3" s="122"/>
      <c r="AP3" s="122" t="s">
        <v>417</v>
      </c>
      <c r="AQ3" s="122"/>
      <c r="AR3" s="122" t="s">
        <v>46</v>
      </c>
      <c r="AS3" s="190"/>
    </row>
    <row r="4" spans="1:45" ht="24.75" customHeight="1">
      <c r="A4" s="230"/>
      <c r="B4" s="122">
        <v>2010</v>
      </c>
      <c r="C4" s="122">
        <v>2009</v>
      </c>
      <c r="D4" s="122">
        <v>2010</v>
      </c>
      <c r="E4" s="122">
        <v>2009</v>
      </c>
      <c r="F4" s="122">
        <v>2010</v>
      </c>
      <c r="G4" s="122">
        <v>2009</v>
      </c>
      <c r="H4" s="122">
        <v>2010</v>
      </c>
      <c r="I4" s="122">
        <v>2009</v>
      </c>
      <c r="J4" s="122">
        <v>2010</v>
      </c>
      <c r="K4" s="122">
        <v>2009</v>
      </c>
      <c r="L4" s="122">
        <v>2010</v>
      </c>
      <c r="M4" s="122">
        <v>2009</v>
      </c>
      <c r="N4" s="122">
        <v>2010</v>
      </c>
      <c r="O4" s="122">
        <v>2009</v>
      </c>
      <c r="P4" s="122">
        <v>2010</v>
      </c>
      <c r="Q4" s="122">
        <v>2009</v>
      </c>
      <c r="R4" s="122">
        <v>2010</v>
      </c>
      <c r="S4" s="122">
        <v>2009</v>
      </c>
      <c r="T4" s="122">
        <v>2010</v>
      </c>
      <c r="U4" s="122">
        <v>2009</v>
      </c>
      <c r="V4" s="122">
        <v>2010</v>
      </c>
      <c r="W4" s="122">
        <v>2009</v>
      </c>
      <c r="X4" s="122">
        <v>2010</v>
      </c>
      <c r="Y4" s="122">
        <v>2009</v>
      </c>
      <c r="Z4" s="122">
        <v>2010</v>
      </c>
      <c r="AA4" s="122">
        <v>2009</v>
      </c>
      <c r="AB4" s="122">
        <v>2010</v>
      </c>
      <c r="AC4" s="122">
        <v>2009</v>
      </c>
      <c r="AD4" s="122">
        <v>2010</v>
      </c>
      <c r="AE4" s="122">
        <v>2009</v>
      </c>
      <c r="AF4" s="122">
        <v>2010</v>
      </c>
      <c r="AG4" s="122">
        <v>2009</v>
      </c>
      <c r="AH4" s="122">
        <v>2010</v>
      </c>
      <c r="AI4" s="122">
        <v>2009</v>
      </c>
      <c r="AJ4" s="122">
        <v>2010</v>
      </c>
      <c r="AK4" s="122">
        <v>2009</v>
      </c>
      <c r="AL4" s="122">
        <v>2010</v>
      </c>
      <c r="AM4" s="122">
        <v>2009</v>
      </c>
      <c r="AN4" s="122">
        <v>2010</v>
      </c>
      <c r="AO4" s="122">
        <v>2009</v>
      </c>
      <c r="AP4" s="122">
        <v>2010</v>
      </c>
      <c r="AQ4" s="122">
        <v>2009</v>
      </c>
      <c r="AR4" s="122">
        <v>2010</v>
      </c>
      <c r="AS4" s="122">
        <v>2009</v>
      </c>
    </row>
    <row r="5" spans="1:45" ht="15.75">
      <c r="A5" s="102" t="s">
        <v>573</v>
      </c>
      <c r="B5" s="123">
        <f aca="true" t="shared" si="0" ref="B5:AR5">B6+B7</f>
        <v>2481.4604900000004</v>
      </c>
      <c r="C5" s="123"/>
      <c r="D5" s="123">
        <f t="shared" si="0"/>
        <v>560268</v>
      </c>
      <c r="E5" s="123">
        <v>387976</v>
      </c>
      <c r="F5" s="123">
        <f t="shared" si="0"/>
        <v>5861.28</v>
      </c>
      <c r="G5" s="123">
        <f t="shared" si="0"/>
        <v>14141.471</v>
      </c>
      <c r="H5" s="123">
        <f t="shared" si="0"/>
        <v>922071</v>
      </c>
      <c r="I5" s="123">
        <f t="shared" si="0"/>
        <v>392589</v>
      </c>
      <c r="J5" s="123">
        <f t="shared" si="0"/>
        <v>630.9886500000001</v>
      </c>
      <c r="K5" s="123">
        <v>2856.6065900000003</v>
      </c>
      <c r="L5" s="123">
        <f t="shared" si="0"/>
        <v>2649.93647</v>
      </c>
      <c r="M5" s="123">
        <v>2583.10296</v>
      </c>
      <c r="N5" s="123">
        <f t="shared" si="0"/>
        <v>18214.62364</v>
      </c>
      <c r="O5" s="123">
        <f>O6+O7</f>
        <v>18917.8</v>
      </c>
      <c r="P5" s="123">
        <f t="shared" si="0"/>
        <v>4255.106360000001</v>
      </c>
      <c r="Q5" s="123">
        <v>0</v>
      </c>
      <c r="R5" s="123">
        <f t="shared" si="0"/>
        <v>557447.08193</v>
      </c>
      <c r="S5" s="123">
        <v>430492.58925</v>
      </c>
      <c r="T5" s="123">
        <f t="shared" si="0"/>
        <v>106722</v>
      </c>
      <c r="U5" s="123">
        <v>50327</v>
      </c>
      <c r="V5" s="123">
        <f t="shared" si="0"/>
        <v>191125</v>
      </c>
      <c r="W5" s="123">
        <f>W6+W7</f>
        <v>105720</v>
      </c>
      <c r="X5" s="123">
        <v>25427.87141</v>
      </c>
      <c r="Y5" s="123"/>
      <c r="Z5" s="123">
        <f t="shared" si="0"/>
        <v>1043.1733299999999</v>
      </c>
      <c r="AA5" s="123">
        <v>6291.46555</v>
      </c>
      <c r="AB5" s="123">
        <f t="shared" si="0"/>
        <v>90454</v>
      </c>
      <c r="AC5" s="123"/>
      <c r="AD5" s="123">
        <f t="shared" si="0"/>
        <v>22383.61818</v>
      </c>
      <c r="AE5" s="123">
        <v>18568.59481</v>
      </c>
      <c r="AF5" s="123">
        <f t="shared" si="0"/>
        <v>1782.1029</v>
      </c>
      <c r="AG5" s="123">
        <v>753.2896800000001</v>
      </c>
      <c r="AH5" s="123">
        <f t="shared" si="0"/>
        <v>11570469</v>
      </c>
      <c r="AI5" s="123">
        <v>9925307</v>
      </c>
      <c r="AJ5" s="123"/>
      <c r="AK5" s="123"/>
      <c r="AL5" s="123">
        <f t="shared" si="0"/>
        <v>747286</v>
      </c>
      <c r="AM5" s="123">
        <v>449601</v>
      </c>
      <c r="AN5" s="123">
        <f t="shared" si="0"/>
        <v>111553.6</v>
      </c>
      <c r="AO5" s="123">
        <v>164406.356</v>
      </c>
      <c r="AP5" s="123">
        <f t="shared" si="0"/>
        <v>7303416</v>
      </c>
      <c r="AQ5" s="123">
        <v>6297929</v>
      </c>
      <c r="AR5" s="123">
        <f t="shared" si="0"/>
        <v>790076</v>
      </c>
      <c r="AS5" s="123">
        <v>491056</v>
      </c>
    </row>
    <row r="6" spans="1:45" ht="15">
      <c r="A6" s="124" t="s">
        <v>574</v>
      </c>
      <c r="B6" s="125">
        <v>2481.4604900000004</v>
      </c>
      <c r="C6" s="125"/>
      <c r="D6" s="125">
        <v>536391</v>
      </c>
      <c r="E6" s="125">
        <v>348334</v>
      </c>
      <c r="F6" s="125">
        <v>5861.28</v>
      </c>
      <c r="G6" s="125">
        <v>14141.471</v>
      </c>
      <c r="H6" s="125">
        <f>816524+105547</f>
        <v>922071</v>
      </c>
      <c r="I6" s="125">
        <v>392589</v>
      </c>
      <c r="J6" s="125">
        <v>525.7076800000001</v>
      </c>
      <c r="K6" s="125">
        <v>2744.36668</v>
      </c>
      <c r="L6" s="125">
        <v>2649.93647</v>
      </c>
      <c r="M6" s="125">
        <v>2583.10296</v>
      </c>
      <c r="N6" s="125">
        <v>18214.62364</v>
      </c>
      <c r="O6" s="125">
        <v>18917.8</v>
      </c>
      <c r="P6" s="125">
        <v>4255.106360000001</v>
      </c>
      <c r="Q6" s="125"/>
      <c r="R6" s="125">
        <v>535259.1816</v>
      </c>
      <c r="S6" s="125">
        <v>407183.1665</v>
      </c>
      <c r="T6" s="125">
        <v>106722</v>
      </c>
      <c r="U6" s="125">
        <v>50327</v>
      </c>
      <c r="V6" s="125"/>
      <c r="W6" s="125">
        <v>105720</v>
      </c>
      <c r="X6" s="125">
        <v>25427.87141</v>
      </c>
      <c r="Y6" s="125"/>
      <c r="Z6" s="125">
        <v>1043.1733299999999</v>
      </c>
      <c r="AA6" s="125">
        <v>6291.46555</v>
      </c>
      <c r="AB6" s="125">
        <v>90454</v>
      </c>
      <c r="AC6" s="125"/>
      <c r="AD6" s="125">
        <v>22367.624780000002</v>
      </c>
      <c r="AE6" s="125">
        <v>17510.44966</v>
      </c>
      <c r="AF6" s="125">
        <v>1768.7356000000002</v>
      </c>
      <c r="AG6" s="125">
        <v>753.2896800000001</v>
      </c>
      <c r="AH6" s="125">
        <v>10409155</v>
      </c>
      <c r="AI6" s="125">
        <v>8939657</v>
      </c>
      <c r="AJ6" s="125">
        <v>132215.26199</v>
      </c>
      <c r="AK6" s="125">
        <v>122522.56353</v>
      </c>
      <c r="AL6" s="125">
        <v>713966</v>
      </c>
      <c r="AM6" s="125">
        <v>440658</v>
      </c>
      <c r="AN6" s="125">
        <v>89458.5</v>
      </c>
      <c r="AO6" s="125">
        <v>110831.856</v>
      </c>
      <c r="AP6" s="125">
        <f>6500784+267865</f>
        <v>6768649</v>
      </c>
      <c r="AQ6" s="125">
        <v>5746120</v>
      </c>
      <c r="AR6" s="125">
        <f>702546+19393+2979</f>
        <v>724918</v>
      </c>
      <c r="AS6" s="125">
        <v>479104</v>
      </c>
    </row>
    <row r="7" spans="1:45" ht="15">
      <c r="A7" s="124" t="s">
        <v>575</v>
      </c>
      <c r="B7" s="125"/>
      <c r="C7" s="125"/>
      <c r="D7" s="125">
        <v>23877</v>
      </c>
      <c r="E7" s="125">
        <v>39642</v>
      </c>
      <c r="F7" s="125"/>
      <c r="G7" s="125"/>
      <c r="H7" s="125"/>
      <c r="I7" s="125"/>
      <c r="J7" s="125">
        <v>105.28097</v>
      </c>
      <c r="K7" s="125">
        <v>112.23991000000001</v>
      </c>
      <c r="L7" s="125"/>
      <c r="M7" s="125"/>
      <c r="N7" s="125"/>
      <c r="O7" s="125"/>
      <c r="P7" s="125">
        <v>0</v>
      </c>
      <c r="Q7" s="125"/>
      <c r="R7" s="125">
        <v>22187.900329999997</v>
      </c>
      <c r="S7" s="125">
        <v>23309.42275</v>
      </c>
      <c r="T7" s="125"/>
      <c r="U7" s="125"/>
      <c r="V7" s="125">
        <v>191125</v>
      </c>
      <c r="W7" s="125"/>
      <c r="X7" s="125">
        <v>0</v>
      </c>
      <c r="Y7" s="125"/>
      <c r="Z7" s="125"/>
      <c r="AA7" s="125"/>
      <c r="AB7" s="125"/>
      <c r="AC7" s="125"/>
      <c r="AD7" s="125">
        <v>15.9934</v>
      </c>
      <c r="AE7" s="125">
        <v>1058.1451499999998</v>
      </c>
      <c r="AF7" s="125">
        <v>13.367299999999998</v>
      </c>
      <c r="AG7" s="125"/>
      <c r="AH7" s="125">
        <v>1161314</v>
      </c>
      <c r="AI7" s="125">
        <v>985650</v>
      </c>
      <c r="AJ7" s="125"/>
      <c r="AK7" s="125"/>
      <c r="AL7" s="125">
        <v>33320</v>
      </c>
      <c r="AM7" s="125">
        <v>8943</v>
      </c>
      <c r="AN7" s="125">
        <v>22095.1</v>
      </c>
      <c r="AO7" s="125">
        <v>53574.5</v>
      </c>
      <c r="AP7" s="125">
        <v>534767</v>
      </c>
      <c r="AQ7" s="125">
        <v>551809</v>
      </c>
      <c r="AR7" s="125">
        <v>65158</v>
      </c>
      <c r="AS7" s="125">
        <v>11952</v>
      </c>
    </row>
    <row r="8" spans="1:45" ht="15">
      <c r="A8" s="124" t="s">
        <v>576</v>
      </c>
      <c r="B8" s="125">
        <v>-97.4105</v>
      </c>
      <c r="C8" s="125"/>
      <c r="D8" s="125">
        <v>-18300</v>
      </c>
      <c r="E8" s="125">
        <v>-7344</v>
      </c>
      <c r="F8" s="125">
        <v>-205.656</v>
      </c>
      <c r="G8" s="125">
        <v>-512.444</v>
      </c>
      <c r="H8" s="125">
        <v>-53213</v>
      </c>
      <c r="I8" s="125">
        <f>-13343-2656</f>
        <v>-15999</v>
      </c>
      <c r="J8" s="125">
        <v>-35.719089999999994</v>
      </c>
      <c r="K8" s="125">
        <v>-110.81459</v>
      </c>
      <c r="L8" s="125">
        <v>-244.64193</v>
      </c>
      <c r="M8" s="125">
        <v>-249.94053</v>
      </c>
      <c r="N8" s="125">
        <v>-825.02696</v>
      </c>
      <c r="O8" s="125">
        <v>-830.8</v>
      </c>
      <c r="P8" s="125">
        <v>-189.44403</v>
      </c>
      <c r="Q8" s="125"/>
      <c r="R8" s="125">
        <v>-24973.464949999998</v>
      </c>
      <c r="S8" s="125">
        <v>-17890.82314</v>
      </c>
      <c r="T8" s="125">
        <v>-102511</v>
      </c>
      <c r="U8" s="125">
        <v>-85872</v>
      </c>
      <c r="V8" s="125">
        <v>-7039</v>
      </c>
      <c r="W8" s="125">
        <v>-3972</v>
      </c>
      <c r="X8" s="125">
        <v>-661.69971</v>
      </c>
      <c r="Y8" s="125"/>
      <c r="Z8" s="125">
        <v>-38.07657</v>
      </c>
      <c r="AA8" s="125">
        <v>-229.63848000000002</v>
      </c>
      <c r="AB8" s="125">
        <v>-68825</v>
      </c>
      <c r="AC8" s="125"/>
      <c r="AD8" s="125">
        <v>-1620.45499</v>
      </c>
      <c r="AE8" s="125">
        <v>-1168.46525</v>
      </c>
      <c r="AF8" s="125">
        <v>-55.192449999999994</v>
      </c>
      <c r="AG8" s="125"/>
      <c r="AH8" s="125">
        <v>-362472</v>
      </c>
      <c r="AI8" s="125">
        <v>-367574</v>
      </c>
      <c r="AJ8" s="125"/>
      <c r="AK8" s="125"/>
      <c r="AL8" s="125">
        <v>-28470</v>
      </c>
      <c r="AM8" s="125">
        <v>-17018</v>
      </c>
      <c r="AN8" s="125">
        <v>-17690.5</v>
      </c>
      <c r="AO8" s="125">
        <v>-26227</v>
      </c>
      <c r="AP8" s="125">
        <v>-323969</v>
      </c>
      <c r="AQ8" s="125">
        <v>-272547</v>
      </c>
      <c r="AR8" s="125">
        <v>-26538</v>
      </c>
      <c r="AS8" s="125">
        <v>-18310</v>
      </c>
    </row>
    <row r="9" spans="1:45" ht="15">
      <c r="A9" s="124" t="s">
        <v>577</v>
      </c>
      <c r="B9" s="125">
        <f>B5+B8</f>
        <v>2384.0499900000004</v>
      </c>
      <c r="C9" s="125"/>
      <c r="D9" s="125">
        <f>D5+D8</f>
        <v>541968</v>
      </c>
      <c r="E9" s="125">
        <v>380632</v>
      </c>
      <c r="F9" s="125">
        <f>F5+F8</f>
        <v>5655.624</v>
      </c>
      <c r="G9" s="125">
        <f>G5+G8</f>
        <v>13629.027</v>
      </c>
      <c r="H9" s="125">
        <f>H5+H8</f>
        <v>868858</v>
      </c>
      <c r="I9" s="125">
        <f>I5+I8</f>
        <v>376590</v>
      </c>
      <c r="J9" s="125">
        <f>J5+J8</f>
        <v>595.2695600000002</v>
      </c>
      <c r="K9" s="125">
        <v>2745.7920000000004</v>
      </c>
      <c r="L9" s="125">
        <f>L5+L8</f>
        <v>2405.29454</v>
      </c>
      <c r="M9" s="125">
        <v>2333.1624300000003</v>
      </c>
      <c r="N9" s="125">
        <f>N5+N8</f>
        <v>17389.596680000002</v>
      </c>
      <c r="O9" s="125">
        <f>O5+O8</f>
        <v>18087</v>
      </c>
      <c r="P9" s="125">
        <f>P5+P8</f>
        <v>4065.6623300000006</v>
      </c>
      <c r="Q9" s="125">
        <v>0</v>
      </c>
      <c r="R9" s="125">
        <f>R5+R8</f>
        <v>532473.6169799999</v>
      </c>
      <c r="S9" s="125">
        <v>412601.76611</v>
      </c>
      <c r="T9" s="125">
        <f>T5+T8</f>
        <v>4211</v>
      </c>
      <c r="U9" s="125">
        <v>-35545</v>
      </c>
      <c r="V9" s="125">
        <f>V5+V8</f>
        <v>184086</v>
      </c>
      <c r="W9" s="125">
        <f>W5+W8</f>
        <v>101748</v>
      </c>
      <c r="X9" s="125">
        <v>24766.1717</v>
      </c>
      <c r="Y9" s="125"/>
      <c r="Z9" s="125">
        <f>Z5+Z8</f>
        <v>1005.0967599999999</v>
      </c>
      <c r="AA9" s="125">
        <v>6061.82707</v>
      </c>
      <c r="AB9" s="125">
        <f>AB5+AB8</f>
        <v>21629</v>
      </c>
      <c r="AC9" s="125"/>
      <c r="AD9" s="125">
        <f>AD5+AD8</f>
        <v>20763.163190000003</v>
      </c>
      <c r="AE9" s="125">
        <v>17400.129559999998</v>
      </c>
      <c r="AF9" s="125">
        <f>AF5+AF8</f>
        <v>1726.91045</v>
      </c>
      <c r="AG9" s="125">
        <v>753.2896800000001</v>
      </c>
      <c r="AH9" s="125">
        <f>AH5+AH8</f>
        <v>11207997</v>
      </c>
      <c r="AI9" s="125">
        <v>9557733</v>
      </c>
      <c r="AJ9" s="125">
        <f>AJ6</f>
        <v>132215.26199</v>
      </c>
      <c r="AK9" s="125">
        <v>122522.56353</v>
      </c>
      <c r="AL9" s="125">
        <f>AL5+AL8</f>
        <v>718816</v>
      </c>
      <c r="AM9" s="125">
        <v>432583</v>
      </c>
      <c r="AN9" s="125">
        <f>AN5+AN8</f>
        <v>93863.1</v>
      </c>
      <c r="AO9" s="125">
        <v>138179.356</v>
      </c>
      <c r="AP9" s="125">
        <f>AP5+AP8</f>
        <v>6979447</v>
      </c>
      <c r="AQ9" s="125">
        <v>6025382</v>
      </c>
      <c r="AR9" s="125">
        <f>AR5+AR8</f>
        <v>763538</v>
      </c>
      <c r="AS9" s="125">
        <v>472746</v>
      </c>
    </row>
    <row r="10" spans="1:45" ht="15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>
        <v>0</v>
      </c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</row>
    <row r="11" spans="1:45" ht="15.75">
      <c r="A11" s="102" t="s">
        <v>578</v>
      </c>
      <c r="B11" s="125">
        <f aca="true" t="shared" si="1" ref="B11:AR11">B12+B13</f>
        <v>-1988.0881200000001</v>
      </c>
      <c r="C11" s="125"/>
      <c r="D11" s="125">
        <f t="shared" si="1"/>
        <v>-503922</v>
      </c>
      <c r="E11" s="125">
        <v>-364166</v>
      </c>
      <c r="F11" s="125">
        <f t="shared" si="1"/>
        <v>-9684.264</v>
      </c>
      <c r="G11" s="125">
        <f t="shared" si="1"/>
        <v>-26208.658</v>
      </c>
      <c r="H11" s="125">
        <f t="shared" si="1"/>
        <v>-691771</v>
      </c>
      <c r="I11" s="125">
        <f t="shared" si="1"/>
        <v>-391792</v>
      </c>
      <c r="J11" s="125">
        <f t="shared" si="1"/>
        <v>-301.3292</v>
      </c>
      <c r="K11" s="125">
        <v>-1389.39135</v>
      </c>
      <c r="L11" s="125">
        <f t="shared" si="1"/>
        <v>-1696.1211799999999</v>
      </c>
      <c r="M11" s="125">
        <v>-1509.5043600000001</v>
      </c>
      <c r="N11" s="125">
        <f t="shared" si="1"/>
        <v>-16883.34265</v>
      </c>
      <c r="O11" s="125">
        <f>O12+O13</f>
        <v>-16005.9</v>
      </c>
      <c r="P11" s="125">
        <f t="shared" si="1"/>
        <v>-5226.06144</v>
      </c>
      <c r="Q11" s="125">
        <v>0</v>
      </c>
      <c r="R11" s="125">
        <f t="shared" si="1"/>
        <v>-489119.9613</v>
      </c>
      <c r="S11" s="125">
        <v>-392803.58745999995</v>
      </c>
      <c r="T11" s="125">
        <f t="shared" si="1"/>
        <v>0</v>
      </c>
      <c r="U11" s="125">
        <v>0</v>
      </c>
      <c r="V11" s="125">
        <f t="shared" si="1"/>
        <v>-164505</v>
      </c>
      <c r="W11" s="125">
        <f>W12+W13</f>
        <v>-85652</v>
      </c>
      <c r="X11" s="125">
        <v>-32037.76859</v>
      </c>
      <c r="Y11" s="125"/>
      <c r="Z11" s="125">
        <f t="shared" si="1"/>
        <v>-7026.78482</v>
      </c>
      <c r="AA11" s="125">
        <v>-5087.27911</v>
      </c>
      <c r="AB11" s="125">
        <f t="shared" si="1"/>
        <v>0</v>
      </c>
      <c r="AC11" s="125"/>
      <c r="AD11" s="125">
        <f t="shared" si="1"/>
        <v>-18130.75165</v>
      </c>
      <c r="AE11" s="125">
        <v>-14842.14758</v>
      </c>
      <c r="AF11" s="125">
        <f t="shared" si="1"/>
        <v>-2999.33872</v>
      </c>
      <c r="AG11" s="125">
        <v>-2721.71115</v>
      </c>
      <c r="AH11" s="125">
        <f t="shared" si="1"/>
        <v>-8063261</v>
      </c>
      <c r="AI11" s="125">
        <v>-7127067</v>
      </c>
      <c r="AJ11" s="125">
        <f t="shared" si="1"/>
        <v>-112331.22929999999</v>
      </c>
      <c r="AK11" s="125">
        <v>-105160.05878</v>
      </c>
      <c r="AL11" s="125">
        <f t="shared" si="1"/>
        <v>-608264</v>
      </c>
      <c r="AM11" s="125">
        <v>-364614</v>
      </c>
      <c r="AN11" s="125">
        <f t="shared" si="1"/>
        <v>-108951.87100000001</v>
      </c>
      <c r="AO11" s="125">
        <v>-162305.6</v>
      </c>
      <c r="AP11" s="125">
        <f t="shared" si="1"/>
        <v>-5376884</v>
      </c>
      <c r="AQ11" s="125">
        <v>-4697612</v>
      </c>
      <c r="AR11" s="125">
        <f t="shared" si="1"/>
        <v>-634682</v>
      </c>
      <c r="AS11" s="125">
        <v>-475469</v>
      </c>
    </row>
    <row r="12" spans="1:45" ht="15">
      <c r="A12" s="124" t="s">
        <v>579</v>
      </c>
      <c r="B12" s="125">
        <v>-1988.0881200000001</v>
      </c>
      <c r="C12" s="125"/>
      <c r="D12" s="125">
        <v>-503922</v>
      </c>
      <c r="E12" s="125">
        <v>-364166</v>
      </c>
      <c r="F12" s="125">
        <v>-9684.264</v>
      </c>
      <c r="G12" s="125">
        <v>-26208.658</v>
      </c>
      <c r="H12" s="125">
        <v>-691771</v>
      </c>
      <c r="I12" s="125">
        <v>-391792</v>
      </c>
      <c r="J12" s="125">
        <v>-241.53690000000003</v>
      </c>
      <c r="K12" s="125">
        <v>-1254.89982</v>
      </c>
      <c r="L12" s="125">
        <v>-1696.1211799999999</v>
      </c>
      <c r="M12" s="125">
        <v>-1509.5043600000001</v>
      </c>
      <c r="N12" s="125">
        <v>-16883.34265</v>
      </c>
      <c r="O12" s="125">
        <v>-16005.9</v>
      </c>
      <c r="P12" s="125">
        <v>-5226.06144</v>
      </c>
      <c r="Q12" s="125"/>
      <c r="R12" s="125">
        <v>-489119.9613</v>
      </c>
      <c r="S12" s="125">
        <v>-392803.58745999995</v>
      </c>
      <c r="T12" s="125"/>
      <c r="U12" s="125"/>
      <c r="V12" s="125">
        <v>-164505</v>
      </c>
      <c r="W12" s="125">
        <v>-85652</v>
      </c>
      <c r="X12" s="126">
        <v>-32037.76859</v>
      </c>
      <c r="Y12" s="126"/>
      <c r="Z12" s="125">
        <v>-7026.78482</v>
      </c>
      <c r="AA12" s="125">
        <v>-5087.27911</v>
      </c>
      <c r="AB12" s="125"/>
      <c r="AC12" s="125"/>
      <c r="AD12" s="125">
        <v>-10639.5938</v>
      </c>
      <c r="AE12" s="125">
        <v>-9011.35956</v>
      </c>
      <c r="AF12" s="125">
        <v>-2999.33872</v>
      </c>
      <c r="AG12" s="125">
        <v>-2721.71115</v>
      </c>
      <c r="AH12" s="125">
        <v>-8063261</v>
      </c>
      <c r="AI12" s="125">
        <v>-7127067</v>
      </c>
      <c r="AJ12" s="125">
        <v>-112331.22929999999</v>
      </c>
      <c r="AK12" s="125">
        <v>-105160.05878</v>
      </c>
      <c r="AL12" s="125">
        <v>-608264</v>
      </c>
      <c r="AM12" s="125">
        <v>-364614</v>
      </c>
      <c r="AN12" s="125">
        <v>-88815.543</v>
      </c>
      <c r="AO12" s="125">
        <v>-129197.8</v>
      </c>
      <c r="AP12" s="125">
        <v>-5376884</v>
      </c>
      <c r="AQ12" s="125">
        <v>-4697612</v>
      </c>
      <c r="AR12" s="125">
        <v>-634682</v>
      </c>
      <c r="AS12" s="125">
        <v>-475469</v>
      </c>
    </row>
    <row r="13" spans="1:45" ht="15">
      <c r="A13" s="124" t="s">
        <v>580</v>
      </c>
      <c r="B13" s="125"/>
      <c r="C13" s="125"/>
      <c r="D13" s="125"/>
      <c r="E13" s="125"/>
      <c r="F13" s="125"/>
      <c r="G13" s="125"/>
      <c r="H13" s="125"/>
      <c r="I13" s="125"/>
      <c r="J13" s="125">
        <v>-59.792300000000004</v>
      </c>
      <c r="K13" s="125">
        <v>-134.49153</v>
      </c>
      <c r="L13" s="125"/>
      <c r="M13" s="125"/>
      <c r="N13" s="125"/>
      <c r="O13" s="125"/>
      <c r="P13" s="125">
        <v>0</v>
      </c>
      <c r="Q13" s="125"/>
      <c r="R13" s="125"/>
      <c r="S13" s="125"/>
      <c r="T13" s="125"/>
      <c r="U13" s="125"/>
      <c r="V13" s="125"/>
      <c r="W13" s="125"/>
      <c r="X13" s="126">
        <v>0</v>
      </c>
      <c r="Y13" s="126"/>
      <c r="Z13" s="125"/>
      <c r="AA13" s="125"/>
      <c r="AB13" s="125"/>
      <c r="AC13" s="125"/>
      <c r="AD13" s="125">
        <v>-7491.15785</v>
      </c>
      <c r="AE13" s="125">
        <v>-5830.78802</v>
      </c>
      <c r="AF13" s="125"/>
      <c r="AG13" s="125"/>
      <c r="AH13" s="125"/>
      <c r="AI13" s="125"/>
      <c r="AJ13" s="125"/>
      <c r="AK13" s="125"/>
      <c r="AL13" s="125"/>
      <c r="AM13" s="125"/>
      <c r="AN13" s="125">
        <v>-20136.328</v>
      </c>
      <c r="AO13" s="125">
        <v>-33107.8</v>
      </c>
      <c r="AP13" s="125"/>
      <c r="AQ13" s="125"/>
      <c r="AR13" s="125"/>
      <c r="AS13" s="125"/>
    </row>
    <row r="14" spans="1:45" ht="15">
      <c r="A14" s="124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>
        <v>0</v>
      </c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</row>
    <row r="15" spans="1:45" ht="15.75">
      <c r="A15" s="102" t="s">
        <v>581</v>
      </c>
      <c r="B15" s="125">
        <f aca="true" t="shared" si="2" ref="B15:AR15">B9+B11</f>
        <v>395.9618700000003</v>
      </c>
      <c r="C15" s="125"/>
      <c r="D15" s="125">
        <f t="shared" si="2"/>
        <v>38046</v>
      </c>
      <c r="E15" s="125">
        <v>16466</v>
      </c>
      <c r="F15" s="125">
        <f t="shared" si="2"/>
        <v>-4028.6399999999994</v>
      </c>
      <c r="G15" s="125">
        <f t="shared" si="2"/>
        <v>-12579.631</v>
      </c>
      <c r="H15" s="125">
        <f t="shared" si="2"/>
        <v>177087</v>
      </c>
      <c r="I15" s="125">
        <f t="shared" si="2"/>
        <v>-15202</v>
      </c>
      <c r="J15" s="125">
        <f t="shared" si="2"/>
        <v>293.94036000000017</v>
      </c>
      <c r="K15" s="125">
        <v>1356.4006500000003</v>
      </c>
      <c r="L15" s="125">
        <f t="shared" si="2"/>
        <v>709.17336</v>
      </c>
      <c r="M15" s="125">
        <v>823.6580700000002</v>
      </c>
      <c r="N15" s="125">
        <f t="shared" si="2"/>
        <v>506.2540300000037</v>
      </c>
      <c r="O15" s="125">
        <f>O9+O11</f>
        <v>2081.1000000000004</v>
      </c>
      <c r="P15" s="125">
        <f t="shared" si="2"/>
        <v>-1160.3991099999998</v>
      </c>
      <c r="Q15" s="125">
        <v>0</v>
      </c>
      <c r="R15" s="125">
        <f t="shared" si="2"/>
        <v>43353.65567999991</v>
      </c>
      <c r="S15" s="125">
        <v>19798.178650000074</v>
      </c>
      <c r="T15" s="125">
        <f t="shared" si="2"/>
        <v>4211</v>
      </c>
      <c r="U15" s="125">
        <v>-35545</v>
      </c>
      <c r="V15" s="125">
        <f t="shared" si="2"/>
        <v>19581</v>
      </c>
      <c r="W15" s="125">
        <f>W9+W11</f>
        <v>16096</v>
      </c>
      <c r="X15" s="125">
        <v>-7271.596890000001</v>
      </c>
      <c r="Y15" s="125"/>
      <c r="Z15" s="125">
        <f t="shared" si="2"/>
        <v>-6021.68806</v>
      </c>
      <c r="AA15" s="125">
        <v>974.5479599999999</v>
      </c>
      <c r="AB15" s="125">
        <f t="shared" si="2"/>
        <v>21629</v>
      </c>
      <c r="AC15" s="125"/>
      <c r="AD15" s="125">
        <f t="shared" si="2"/>
        <v>2632.4115400000046</v>
      </c>
      <c r="AE15" s="125">
        <v>2557.981979999997</v>
      </c>
      <c r="AF15" s="125">
        <f t="shared" si="2"/>
        <v>-1272.42827</v>
      </c>
      <c r="AG15" s="125">
        <v>-1968.42147</v>
      </c>
      <c r="AH15" s="125">
        <f t="shared" si="2"/>
        <v>3144736</v>
      </c>
      <c r="AI15" s="125">
        <v>2430666</v>
      </c>
      <c r="AJ15" s="125">
        <f t="shared" si="2"/>
        <v>19884.032690000007</v>
      </c>
      <c r="AK15" s="125">
        <v>17362.504749999993</v>
      </c>
      <c r="AL15" s="125">
        <f t="shared" si="2"/>
        <v>110552</v>
      </c>
      <c r="AM15" s="125">
        <v>67969</v>
      </c>
      <c r="AN15" s="125">
        <f t="shared" si="2"/>
        <v>-15088.771000000008</v>
      </c>
      <c r="AO15" s="125">
        <v>-24126.244000000006</v>
      </c>
      <c r="AP15" s="125">
        <f t="shared" si="2"/>
        <v>1602563</v>
      </c>
      <c r="AQ15" s="125">
        <v>1327770</v>
      </c>
      <c r="AR15" s="125">
        <f t="shared" si="2"/>
        <v>128856</v>
      </c>
      <c r="AS15" s="125">
        <v>-2723</v>
      </c>
    </row>
    <row r="16" spans="1:45" ht="15">
      <c r="A16" s="124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>
        <v>0</v>
      </c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</row>
    <row r="17" spans="1:45" ht="15">
      <c r="A17" s="124" t="s">
        <v>582</v>
      </c>
      <c r="B17" s="125"/>
      <c r="C17" s="125"/>
      <c r="D17" s="125">
        <v>-25369</v>
      </c>
      <c r="E17" s="125">
        <v>-17003</v>
      </c>
      <c r="F17" s="125">
        <v>-18.559</v>
      </c>
      <c r="G17" s="125">
        <v>-72.357</v>
      </c>
      <c r="H17" s="125">
        <v>-33987</v>
      </c>
      <c r="I17" s="125">
        <v>-39821</v>
      </c>
      <c r="J17" s="125">
        <v>-7.53675</v>
      </c>
      <c r="K17" s="125">
        <v>-28.99487</v>
      </c>
      <c r="L17" s="125"/>
      <c r="M17" s="125"/>
      <c r="N17" s="125"/>
      <c r="O17" s="125"/>
      <c r="P17" s="125">
        <v>-241.48968</v>
      </c>
      <c r="Q17" s="125"/>
      <c r="R17" s="125">
        <v>-55541.932810000006</v>
      </c>
      <c r="S17" s="125">
        <v>-46697.80563</v>
      </c>
      <c r="T17" s="125"/>
      <c r="U17" s="125"/>
      <c r="V17" s="125">
        <f>-5448</f>
        <v>-5448</v>
      </c>
      <c r="W17" s="125">
        <v>-7056</v>
      </c>
      <c r="X17" s="126">
        <v>-1745.9136199999998</v>
      </c>
      <c r="Y17" s="126"/>
      <c r="Z17" s="125"/>
      <c r="AA17" s="125"/>
      <c r="AB17" s="125">
        <v>-1873</v>
      </c>
      <c r="AC17" s="125"/>
      <c r="AD17" s="125"/>
      <c r="AE17" s="125">
        <v>-27.93735</v>
      </c>
      <c r="AF17" s="125">
        <v>-369.00349000000006</v>
      </c>
      <c r="AG17" s="125"/>
      <c r="AH17" s="125">
        <v>-1943712</v>
      </c>
      <c r="AI17" s="125">
        <v>-1500601</v>
      </c>
      <c r="AJ17" s="125"/>
      <c r="AK17" s="125"/>
      <c r="AL17" s="125">
        <v>-37712</v>
      </c>
      <c r="AM17" s="125">
        <v>-32317</v>
      </c>
      <c r="AN17" s="125">
        <f>-8049.8</f>
        <v>-8049.8</v>
      </c>
      <c r="AO17" s="125">
        <v>-14070.4</v>
      </c>
      <c r="AP17" s="125">
        <f>-602850</f>
        <v>-602850</v>
      </c>
      <c r="AQ17" s="125">
        <v>-474792</v>
      </c>
      <c r="AR17" s="125">
        <f>-46353</f>
        <v>-46353</v>
      </c>
      <c r="AS17" s="125">
        <v>-43868</v>
      </c>
    </row>
    <row r="18" spans="1:45" ht="15">
      <c r="A18" s="124" t="s">
        <v>583</v>
      </c>
      <c r="B18" s="125">
        <v>-133.93013</v>
      </c>
      <c r="C18" s="125"/>
      <c r="D18" s="125">
        <v>-9953</v>
      </c>
      <c r="E18" s="125">
        <v>-9690</v>
      </c>
      <c r="F18" s="125">
        <v>-4447.647</v>
      </c>
      <c r="G18" s="125">
        <v>-2664.163</v>
      </c>
      <c r="H18" s="125">
        <v>-186510</v>
      </c>
      <c r="I18" s="125">
        <v>-77500</v>
      </c>
      <c r="J18" s="125">
        <v>-668.29522</v>
      </c>
      <c r="K18" s="125">
        <v>-1092.5388500000001</v>
      </c>
      <c r="L18" s="125">
        <v>-204.13453</v>
      </c>
      <c r="M18" s="125">
        <v>-266.57923</v>
      </c>
      <c r="N18" s="125">
        <v>-3412.96473</v>
      </c>
      <c r="O18" s="125">
        <v>-4068.6</v>
      </c>
      <c r="P18" s="125">
        <v>-2313.27788</v>
      </c>
      <c r="Q18" s="125">
        <v>-680.64019</v>
      </c>
      <c r="R18" s="125">
        <v>-42464.612689999994</v>
      </c>
      <c r="S18" s="125">
        <v>-51320.30068</v>
      </c>
      <c r="T18" s="125"/>
      <c r="U18" s="125"/>
      <c r="V18" s="125">
        <f>-30232</f>
        <v>-30232</v>
      </c>
      <c r="W18" s="125">
        <v>-15355</v>
      </c>
      <c r="X18" s="126">
        <v>-6900.753549999999</v>
      </c>
      <c r="Y18" s="126"/>
      <c r="Z18" s="125">
        <v>-649.49536</v>
      </c>
      <c r="AA18" s="125">
        <v>-3277.38252</v>
      </c>
      <c r="AB18" s="125">
        <v>-14354</v>
      </c>
      <c r="AC18" s="125"/>
      <c r="AD18" s="125">
        <v>-1180.5058700000002</v>
      </c>
      <c r="AE18" s="125">
        <v>-1106.00852</v>
      </c>
      <c r="AF18" s="125">
        <v>-1242.2148399999999</v>
      </c>
      <c r="AG18" s="125"/>
      <c r="AH18" s="125">
        <v>-350064</v>
      </c>
      <c r="AI18" s="125">
        <v>-745725</v>
      </c>
      <c r="AJ18" s="125">
        <v>-10142.42776</v>
      </c>
      <c r="AK18" s="125">
        <v>-9956.232310000001</v>
      </c>
      <c r="AL18" s="125">
        <v>-35085</v>
      </c>
      <c r="AM18" s="125">
        <v>-29209</v>
      </c>
      <c r="AN18" s="125">
        <f>-22323.7</f>
        <v>-22323.7</v>
      </c>
      <c r="AO18" s="125">
        <v>-39882.3</v>
      </c>
      <c r="AP18" s="125">
        <f>-263908</f>
        <v>-263908</v>
      </c>
      <c r="AQ18" s="125">
        <v>-430493</v>
      </c>
      <c r="AR18" s="125">
        <v>-40760</v>
      </c>
      <c r="AS18" s="125">
        <v>-31301</v>
      </c>
    </row>
    <row r="19" spans="1:45" ht="15">
      <c r="A19" s="124" t="s">
        <v>584</v>
      </c>
      <c r="B19" s="125">
        <v>-25.067159999999998</v>
      </c>
      <c r="C19" s="125"/>
      <c r="D19" s="125">
        <v>3425</v>
      </c>
      <c r="E19" s="125">
        <v>8687</v>
      </c>
      <c r="F19" s="125">
        <v>64.82</v>
      </c>
      <c r="G19" s="125">
        <v>-30.171</v>
      </c>
      <c r="H19" s="125">
        <f>-59700+15332</f>
        <v>-44368</v>
      </c>
      <c r="I19" s="125">
        <f>-26099+14515</f>
        <v>-11584</v>
      </c>
      <c r="J19" s="125">
        <v>-21.75117</v>
      </c>
      <c r="K19" s="125">
        <v>-39.79072</v>
      </c>
      <c r="L19" s="125">
        <v>-195.56639</v>
      </c>
      <c r="M19" s="125">
        <v>-59.10237</v>
      </c>
      <c r="N19" s="125">
        <f>-89.6199+869.71072+46.62997</f>
        <v>826.72079</v>
      </c>
      <c r="O19" s="125">
        <f>-112.1+70.2+0.9</f>
        <v>-40.99999999999999</v>
      </c>
      <c r="P19" s="125">
        <v>-13.27357</v>
      </c>
      <c r="Q19" s="125">
        <v>-3.68157</v>
      </c>
      <c r="R19" s="125">
        <v>-2318.6064100000003</v>
      </c>
      <c r="S19" s="125">
        <v>-2114.84357</v>
      </c>
      <c r="T19" s="125">
        <f>739-10265</f>
        <v>-9526</v>
      </c>
      <c r="U19" s="125">
        <v>-65381</v>
      </c>
      <c r="V19" s="125">
        <f>1953-11162</f>
        <v>-9209</v>
      </c>
      <c r="W19" s="125">
        <f>54-1676</f>
        <v>-1622</v>
      </c>
      <c r="X19" s="126">
        <v>-1225.97041</v>
      </c>
      <c r="Y19" s="126"/>
      <c r="Z19" s="125">
        <v>-26.64641</v>
      </c>
      <c r="AA19" s="125"/>
      <c r="AB19" s="125">
        <f>826-2644</f>
        <v>-1818</v>
      </c>
      <c r="AC19" s="125"/>
      <c r="AD19" s="125">
        <v>-731.05471</v>
      </c>
      <c r="AE19" s="125">
        <v>-258.01826</v>
      </c>
      <c r="AF19" s="125"/>
      <c r="AG19" s="125"/>
      <c r="AH19" s="125">
        <f>1270212-1099090</f>
        <v>171122</v>
      </c>
      <c r="AI19" s="125">
        <v>1367827</v>
      </c>
      <c r="AJ19" s="125">
        <v>-12016.745009999999</v>
      </c>
      <c r="AK19" s="125">
        <v>181.15208999999984</v>
      </c>
      <c r="AL19" s="125">
        <f>-48800</f>
        <v>-48800</v>
      </c>
      <c r="AM19" s="125">
        <v>17772</v>
      </c>
      <c r="AN19" s="125">
        <f>-32472.65</f>
        <v>-32472.65</v>
      </c>
      <c r="AO19" s="125">
        <v>-338.3</v>
      </c>
      <c r="AP19" s="125">
        <v>-240835</v>
      </c>
      <c r="AQ19" s="125">
        <v>169135</v>
      </c>
      <c r="AR19" s="125">
        <v>-29523</v>
      </c>
      <c r="AS19" s="125">
        <v>227</v>
      </c>
    </row>
    <row r="20" spans="1:45" ht="15">
      <c r="A20" s="124" t="s">
        <v>585</v>
      </c>
      <c r="B20" s="125">
        <v>221.76913000000002</v>
      </c>
      <c r="C20" s="125"/>
      <c r="D20" s="125">
        <v>-3025</v>
      </c>
      <c r="E20" s="125">
        <v>-518</v>
      </c>
      <c r="F20" s="125">
        <v>-253.264</v>
      </c>
      <c r="G20" s="125">
        <v>-230.157</v>
      </c>
      <c r="H20" s="125"/>
      <c r="I20" s="125"/>
      <c r="J20" s="125">
        <v>-63.167699999999996</v>
      </c>
      <c r="K20" s="125">
        <v>-163.61963999999998</v>
      </c>
      <c r="L20" s="125">
        <v>-67.02925</v>
      </c>
      <c r="M20" s="125">
        <v>-19.62024</v>
      </c>
      <c r="N20" s="125">
        <v>521.75074</v>
      </c>
      <c r="O20" s="125">
        <v>386.8</v>
      </c>
      <c r="P20" s="125">
        <v>87.92592000000002</v>
      </c>
      <c r="Q20" s="125">
        <v>-17.59043</v>
      </c>
      <c r="R20" s="125">
        <v>-3707.68144</v>
      </c>
      <c r="S20" s="125">
        <v>8207.99229</v>
      </c>
      <c r="T20" s="125"/>
      <c r="U20" s="125"/>
      <c r="V20" s="125">
        <f>13851-1024</f>
        <v>12827</v>
      </c>
      <c r="W20" s="125">
        <f>14978-5375</f>
        <v>9603</v>
      </c>
      <c r="X20" s="126">
        <v>-87.87612</v>
      </c>
      <c r="Y20" s="126"/>
      <c r="Z20" s="125">
        <v>-91.58842000000001</v>
      </c>
      <c r="AA20" s="125">
        <v>-285.82905</v>
      </c>
      <c r="AB20" s="125">
        <v>348</v>
      </c>
      <c r="AC20" s="125"/>
      <c r="AD20" s="125">
        <v>-628.8865700000001</v>
      </c>
      <c r="AE20" s="125">
        <v>-83.43763999999996</v>
      </c>
      <c r="AF20" s="125">
        <v>-268.96216000000004</v>
      </c>
      <c r="AG20" s="125">
        <v>-2463.67657</v>
      </c>
      <c r="AH20" s="125">
        <f>-73574+36504</f>
        <v>-37070</v>
      </c>
      <c r="AI20" s="125">
        <v>334676</v>
      </c>
      <c r="AJ20" s="125">
        <v>4387.356519999999</v>
      </c>
      <c r="AK20" s="125">
        <v>-3669.3019900000004</v>
      </c>
      <c r="AL20" s="125">
        <v>23935</v>
      </c>
      <c r="AM20" s="125">
        <v>8337</v>
      </c>
      <c r="AN20" s="125">
        <f>-2346.57-1663.331</f>
        <v>-4009.901</v>
      </c>
      <c r="AO20" s="125">
        <v>-14911.9</v>
      </c>
      <c r="AP20" s="125">
        <v>-19629</v>
      </c>
      <c r="AQ20" s="125"/>
      <c r="AR20" s="125">
        <v>-453</v>
      </c>
      <c r="AS20" s="125">
        <v>-3121</v>
      </c>
    </row>
    <row r="21" spans="1:45" ht="1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>
        <v>0</v>
      </c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</row>
    <row r="22" spans="1:45" ht="15.75">
      <c r="A22" s="102" t="s">
        <v>586</v>
      </c>
      <c r="B22" s="125">
        <f aca="true" t="shared" si="3" ref="B22:AR22">B15+B17+B18+B19+B20</f>
        <v>458.73371000000037</v>
      </c>
      <c r="C22" s="125"/>
      <c r="D22" s="125">
        <f t="shared" si="3"/>
        <v>3124</v>
      </c>
      <c r="E22" s="125">
        <v>-2058</v>
      </c>
      <c r="F22" s="125">
        <f t="shared" si="3"/>
        <v>-8683.289999999999</v>
      </c>
      <c r="G22" s="125">
        <f t="shared" si="3"/>
        <v>-15576.479</v>
      </c>
      <c r="H22" s="125">
        <f t="shared" si="3"/>
        <v>-87778</v>
      </c>
      <c r="I22" s="125">
        <f t="shared" si="3"/>
        <v>-144107</v>
      </c>
      <c r="J22" s="125">
        <f t="shared" si="3"/>
        <v>-466.81047999999976</v>
      </c>
      <c r="K22" s="125">
        <v>31.45657000000017</v>
      </c>
      <c r="L22" s="125">
        <f t="shared" si="3"/>
        <v>242.44318999999996</v>
      </c>
      <c r="M22" s="125">
        <v>478.3562300000001</v>
      </c>
      <c r="N22" s="125">
        <f t="shared" si="3"/>
        <v>-1558.2391699999966</v>
      </c>
      <c r="O22" s="125">
        <f>O15+O17+O18+O19+O20</f>
        <v>-1641.6999999999996</v>
      </c>
      <c r="P22" s="125">
        <f t="shared" si="3"/>
        <v>-3640.5143199999993</v>
      </c>
      <c r="Q22" s="125">
        <v>-701.9121899999999</v>
      </c>
      <c r="R22" s="125">
        <f t="shared" si="3"/>
        <v>-60679.17767000009</v>
      </c>
      <c r="S22" s="125">
        <v>-72126.77893999993</v>
      </c>
      <c r="T22" s="125">
        <f t="shared" si="3"/>
        <v>-5315</v>
      </c>
      <c r="U22" s="125">
        <v>-100926</v>
      </c>
      <c r="V22" s="125">
        <f t="shared" si="3"/>
        <v>-12481</v>
      </c>
      <c r="W22" s="125">
        <f>W15+W17+W18+W19+W20</f>
        <v>1666</v>
      </c>
      <c r="X22" s="125">
        <v>-17232.11059</v>
      </c>
      <c r="Y22" s="125"/>
      <c r="Z22" s="125">
        <f t="shared" si="3"/>
        <v>-6789.418250000001</v>
      </c>
      <c r="AA22" s="125">
        <v>-2588.66361</v>
      </c>
      <c r="AB22" s="125">
        <f t="shared" si="3"/>
        <v>3932</v>
      </c>
      <c r="AC22" s="125"/>
      <c r="AD22" s="125">
        <f t="shared" si="3"/>
        <v>91.9643900000043</v>
      </c>
      <c r="AE22" s="125">
        <v>1082.5802099999967</v>
      </c>
      <c r="AF22" s="125">
        <f t="shared" si="3"/>
        <v>-3152.60876</v>
      </c>
      <c r="AG22" s="125">
        <v>-4432.09804</v>
      </c>
      <c r="AH22" s="125">
        <f t="shared" si="3"/>
        <v>985012</v>
      </c>
      <c r="AI22" s="125">
        <v>1886843</v>
      </c>
      <c r="AJ22" s="125">
        <f t="shared" si="3"/>
        <v>2112.2164400000074</v>
      </c>
      <c r="AK22" s="125">
        <v>3918.1225399999907</v>
      </c>
      <c r="AL22" s="125">
        <f t="shared" si="3"/>
        <v>12890</v>
      </c>
      <c r="AM22" s="125">
        <v>32552</v>
      </c>
      <c r="AN22" s="125">
        <f t="shared" si="3"/>
        <v>-81944.822</v>
      </c>
      <c r="AO22" s="125">
        <v>-93329.14400000001</v>
      </c>
      <c r="AP22" s="125">
        <f t="shared" si="3"/>
        <v>475341</v>
      </c>
      <c r="AQ22" s="125">
        <v>591620</v>
      </c>
      <c r="AR22" s="125">
        <f t="shared" si="3"/>
        <v>11767</v>
      </c>
      <c r="AS22" s="125">
        <v>-80786</v>
      </c>
    </row>
    <row r="23" spans="1:45" ht="15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>
        <v>0</v>
      </c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</row>
    <row r="24" spans="1:45" ht="15">
      <c r="A24" s="124" t="s">
        <v>587</v>
      </c>
      <c r="B24" s="127">
        <v>-55.94722</v>
      </c>
      <c r="C24" s="127"/>
      <c r="D24" s="127">
        <v>-1228</v>
      </c>
      <c r="E24" s="127"/>
      <c r="F24" s="127"/>
      <c r="G24" s="127"/>
      <c r="H24" s="127"/>
      <c r="I24" s="127"/>
      <c r="J24" s="125"/>
      <c r="K24" s="125">
        <v>-7.54958</v>
      </c>
      <c r="L24" s="127">
        <v>-60.01672</v>
      </c>
      <c r="M24" s="127">
        <v>-151.49355</v>
      </c>
      <c r="N24" s="127">
        <v>0</v>
      </c>
      <c r="O24" s="127"/>
      <c r="P24" s="127"/>
      <c r="Q24" s="127"/>
      <c r="R24" s="127"/>
      <c r="S24" s="127"/>
      <c r="T24" s="127"/>
      <c r="U24" s="127">
        <v>26320</v>
      </c>
      <c r="V24" s="127">
        <f>1398+774</f>
        <v>2172</v>
      </c>
      <c r="W24" s="127"/>
      <c r="X24" s="128">
        <v>-1.7934100000000002</v>
      </c>
      <c r="Y24" s="128"/>
      <c r="Z24" s="127"/>
      <c r="AA24" s="127"/>
      <c r="AB24" s="127">
        <f>3717-1062</f>
        <v>2655</v>
      </c>
      <c r="AC24" s="127"/>
      <c r="AD24" s="127">
        <v>-35.2616</v>
      </c>
      <c r="AE24" s="127">
        <v>-358.41813</v>
      </c>
      <c r="AF24" s="127"/>
      <c r="AG24" s="127"/>
      <c r="AH24" s="127">
        <v>-395011</v>
      </c>
      <c r="AI24" s="127">
        <v>-633124</v>
      </c>
      <c r="AJ24" s="127">
        <v>-826.2132899999999</v>
      </c>
      <c r="AK24" s="127">
        <v>-1680.31714</v>
      </c>
      <c r="AL24" s="127">
        <f>-2008+9066</f>
        <v>7058</v>
      </c>
      <c r="AM24" s="127">
        <v>-4105</v>
      </c>
      <c r="AN24" s="127"/>
      <c r="AO24" s="127"/>
      <c r="AP24" s="127">
        <v>-182878</v>
      </c>
      <c r="AQ24" s="127">
        <v>134064</v>
      </c>
      <c r="AR24" s="127">
        <v>10096</v>
      </c>
      <c r="AS24" s="127"/>
    </row>
    <row r="25" spans="1:45" ht="15">
      <c r="A25" s="124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>
        <v>0</v>
      </c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</row>
    <row r="26" spans="1:45" ht="15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>
        <v>0</v>
      </c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5.75">
      <c r="A27" s="129" t="s">
        <v>588</v>
      </c>
      <c r="B27" s="130">
        <f aca="true" t="shared" si="4" ref="B27:AR27">B22+B24</f>
        <v>402.78649000000036</v>
      </c>
      <c r="C27" s="130"/>
      <c r="D27" s="130">
        <f t="shared" si="4"/>
        <v>1896</v>
      </c>
      <c r="E27" s="130">
        <v>-2058</v>
      </c>
      <c r="F27" s="130">
        <f t="shared" si="4"/>
        <v>-8683.289999999999</v>
      </c>
      <c r="G27" s="130">
        <f t="shared" si="4"/>
        <v>-15576.479</v>
      </c>
      <c r="H27" s="130">
        <f t="shared" si="4"/>
        <v>-87778</v>
      </c>
      <c r="I27" s="130">
        <f t="shared" si="4"/>
        <v>-144107</v>
      </c>
      <c r="J27" s="130">
        <f t="shared" si="4"/>
        <v>-466.81047999999976</v>
      </c>
      <c r="K27" s="130">
        <v>23.90699000000017</v>
      </c>
      <c r="L27" s="130">
        <f t="shared" si="4"/>
        <v>182.42646999999997</v>
      </c>
      <c r="M27" s="130">
        <v>326.86268000000007</v>
      </c>
      <c r="N27" s="130">
        <f t="shared" si="4"/>
        <v>-1558.2391699999966</v>
      </c>
      <c r="O27" s="130">
        <f>O22+O24</f>
        <v>-1641.6999999999996</v>
      </c>
      <c r="P27" s="130">
        <f t="shared" si="4"/>
        <v>-3640.5143199999993</v>
      </c>
      <c r="Q27" s="130">
        <v>-701.9121899999999</v>
      </c>
      <c r="R27" s="130">
        <f t="shared" si="4"/>
        <v>-60679.17767000009</v>
      </c>
      <c r="S27" s="130">
        <v>-72126.77893999993</v>
      </c>
      <c r="T27" s="130">
        <f t="shared" si="4"/>
        <v>-5315</v>
      </c>
      <c r="U27" s="130">
        <v>-74606</v>
      </c>
      <c r="V27" s="130">
        <f t="shared" si="4"/>
        <v>-10309</v>
      </c>
      <c r="W27" s="130">
        <f>W22+W24</f>
        <v>1666</v>
      </c>
      <c r="X27" s="130">
        <v>-17233.904</v>
      </c>
      <c r="Y27" s="130"/>
      <c r="Z27" s="130">
        <f t="shared" si="4"/>
        <v>-6789.418250000001</v>
      </c>
      <c r="AA27" s="130">
        <v>-2588.66361</v>
      </c>
      <c r="AB27" s="130">
        <f t="shared" si="4"/>
        <v>6587</v>
      </c>
      <c r="AC27" s="130"/>
      <c r="AD27" s="130">
        <f t="shared" si="4"/>
        <v>56.7027900000043</v>
      </c>
      <c r="AE27" s="130">
        <v>724.1620799999966</v>
      </c>
      <c r="AF27" s="130">
        <f t="shared" si="4"/>
        <v>-3152.60876</v>
      </c>
      <c r="AG27" s="130">
        <v>-4432.09804</v>
      </c>
      <c r="AH27" s="130">
        <f t="shared" si="4"/>
        <v>590001</v>
      </c>
      <c r="AI27" s="130">
        <v>1253719</v>
      </c>
      <c r="AJ27" s="130">
        <f t="shared" si="4"/>
        <v>1286.0031500000075</v>
      </c>
      <c r="AK27" s="130">
        <v>2237.8053999999906</v>
      </c>
      <c r="AL27" s="130">
        <f t="shared" si="4"/>
        <v>19948</v>
      </c>
      <c r="AM27" s="130">
        <v>28447</v>
      </c>
      <c r="AN27" s="130">
        <f t="shared" si="4"/>
        <v>-81944.822</v>
      </c>
      <c r="AO27" s="130">
        <v>-93329.14400000001</v>
      </c>
      <c r="AP27" s="130">
        <f t="shared" si="4"/>
        <v>292463</v>
      </c>
      <c r="AQ27" s="130">
        <v>725684</v>
      </c>
      <c r="AR27" s="130">
        <f t="shared" si="4"/>
        <v>21863</v>
      </c>
      <c r="AS27" s="130">
        <v>-80786</v>
      </c>
    </row>
    <row r="28" ht="12.75">
      <c r="A28" t="s">
        <v>568</v>
      </c>
    </row>
    <row r="29" ht="12.75">
      <c r="A29" s="116" t="s">
        <v>668</v>
      </c>
    </row>
    <row r="30" spans="1:45" ht="12.75">
      <c r="A30" s="116" t="s">
        <v>669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</row>
    <row r="31" spans="1:39" ht="12.75">
      <c r="A31" s="116" t="s">
        <v>569</v>
      </c>
      <c r="D31" s="119"/>
      <c r="E31" s="119"/>
      <c r="AH31" s="119"/>
      <c r="AI31" s="119"/>
      <c r="AJ31" s="125"/>
      <c r="AK31" s="125"/>
      <c r="AL31" s="36"/>
      <c r="AM31" s="36"/>
    </row>
    <row r="32" spans="4:39" ht="15">
      <c r="D32" s="131"/>
      <c r="E32" s="131"/>
      <c r="AJ32" s="125"/>
      <c r="AK32" s="125"/>
      <c r="AL32" s="36"/>
      <c r="AM32" s="36"/>
    </row>
    <row r="33" spans="4:39" ht="15">
      <c r="D33" s="131"/>
      <c r="E33" s="131"/>
      <c r="AJ33" s="125"/>
      <c r="AK33" s="125"/>
      <c r="AL33" s="36"/>
      <c r="AM33" s="36"/>
    </row>
    <row r="34" spans="4:39" ht="15">
      <c r="D34" s="131"/>
      <c r="E34" s="131"/>
      <c r="AJ34" s="125"/>
      <c r="AK34" s="125"/>
      <c r="AL34" s="36"/>
      <c r="AM34" s="36"/>
    </row>
    <row r="35" spans="4:39" ht="15">
      <c r="D35" s="131"/>
      <c r="E35" s="131"/>
      <c r="AJ35" s="125"/>
      <c r="AK35" s="125"/>
      <c r="AL35" s="36"/>
      <c r="AM35" s="36"/>
    </row>
    <row r="36" spans="36:39" ht="12.75">
      <c r="AJ36" s="127"/>
      <c r="AK36" s="127"/>
      <c r="AL36" s="36"/>
      <c r="AM36" s="36"/>
    </row>
  </sheetData>
  <sheetProtection/>
  <mergeCells count="25">
    <mergeCell ref="R1:R2"/>
    <mergeCell ref="T1:T2"/>
    <mergeCell ref="V1:V2"/>
    <mergeCell ref="A1:A2"/>
    <mergeCell ref="B1:B2"/>
    <mergeCell ref="D1:D2"/>
    <mergeCell ref="F1:F2"/>
    <mergeCell ref="H1:H2"/>
    <mergeCell ref="J1:J2"/>
    <mergeCell ref="AS1:AS2"/>
    <mergeCell ref="A3:A4"/>
    <mergeCell ref="AJ1:AJ2"/>
    <mergeCell ref="AL1:AL2"/>
    <mergeCell ref="AN1:AN2"/>
    <mergeCell ref="AP1:AP2"/>
    <mergeCell ref="AR1:AR2"/>
    <mergeCell ref="X1:X2"/>
    <mergeCell ref="Z1:Z2"/>
    <mergeCell ref="AB1:AB2"/>
    <mergeCell ref="AD1:AD2"/>
    <mergeCell ref="AF1:AF2"/>
    <mergeCell ref="AH1:AH2"/>
    <mergeCell ref="L1:L2"/>
    <mergeCell ref="N1:N2"/>
    <mergeCell ref="P1:P2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15.00390625" style="0" customWidth="1"/>
    <col min="4" max="4" width="15.00390625" style="0" customWidth="1"/>
    <col min="6" max="6" width="15.00390625" style="0" customWidth="1"/>
    <col min="8" max="8" width="15.00390625" style="0" customWidth="1"/>
    <col min="10" max="10" width="15.00390625" style="0" customWidth="1"/>
    <col min="12" max="12" width="15.00390625" style="0" customWidth="1"/>
  </cols>
  <sheetData>
    <row r="1" spans="1:9" s="134" customFormat="1" ht="12.75">
      <c r="A1" s="132" t="s">
        <v>589</v>
      </c>
      <c r="B1" s="132"/>
      <c r="C1" s="133"/>
      <c r="E1" s="133"/>
      <c r="G1" s="133"/>
      <c r="I1" s="133"/>
    </row>
    <row r="2" spans="1:12" ht="12.75">
      <c r="A2" s="135"/>
      <c r="B2" s="136"/>
      <c r="C2" s="135"/>
      <c r="D2" s="135"/>
      <c r="E2" s="135"/>
      <c r="F2" s="135"/>
      <c r="G2" s="135"/>
      <c r="H2" s="135"/>
      <c r="I2" s="135"/>
      <c r="J2" s="135"/>
      <c r="K2" s="136"/>
      <c r="L2" s="135"/>
    </row>
    <row r="3" spans="1:12" ht="12.75">
      <c r="A3" s="135"/>
      <c r="B3" s="136" t="s">
        <v>590</v>
      </c>
      <c r="C3" s="135"/>
      <c r="D3" s="135"/>
      <c r="E3" s="135"/>
      <c r="F3" s="135"/>
      <c r="G3" s="135"/>
      <c r="H3" s="135"/>
      <c r="I3" s="135"/>
      <c r="J3" s="135"/>
      <c r="K3" s="136"/>
      <c r="L3" s="135"/>
    </row>
    <row r="5" spans="1:12" ht="12.75">
      <c r="A5" s="137" t="s">
        <v>591</v>
      </c>
      <c r="B5" s="138" t="s">
        <v>592</v>
      </c>
      <c r="C5" s="138" t="s">
        <v>56</v>
      </c>
      <c r="D5" s="138" t="s">
        <v>593</v>
      </c>
      <c r="E5" s="138" t="s">
        <v>56</v>
      </c>
      <c r="F5" s="138" t="s">
        <v>594</v>
      </c>
      <c r="G5" s="138" t="s">
        <v>56</v>
      </c>
      <c r="H5" s="137" t="s">
        <v>595</v>
      </c>
      <c r="I5" s="138" t="s">
        <v>56</v>
      </c>
      <c r="J5" s="138" t="s">
        <v>536</v>
      </c>
      <c r="K5" s="138" t="s">
        <v>56</v>
      </c>
      <c r="L5" s="138" t="s">
        <v>43</v>
      </c>
    </row>
    <row r="6" spans="1:12" ht="12.75">
      <c r="A6" s="139">
        <v>2001</v>
      </c>
      <c r="B6" s="140">
        <v>9464832266</v>
      </c>
      <c r="C6" s="141">
        <v>0.840218983586232</v>
      </c>
      <c r="D6" s="140">
        <v>316951926</v>
      </c>
      <c r="E6" s="141">
        <v>0.02813668722541085</v>
      </c>
      <c r="F6" s="140">
        <v>154300320</v>
      </c>
      <c r="G6" s="141">
        <v>0.013697660390998243</v>
      </c>
      <c r="H6" s="140">
        <v>1307992362</v>
      </c>
      <c r="I6" s="141">
        <v>0.116114050629938</v>
      </c>
      <c r="J6" s="140">
        <v>20643932</v>
      </c>
      <c r="K6" s="141">
        <v>0.0018326181674209175</v>
      </c>
      <c r="L6" s="140">
        <v>11264720806</v>
      </c>
    </row>
    <row r="7" spans="1:12" ht="12.75">
      <c r="A7" s="139">
        <v>2002</v>
      </c>
      <c r="B7" s="140">
        <v>10898586463</v>
      </c>
      <c r="C7" s="141">
        <v>0.8501458222845757</v>
      </c>
      <c r="D7" s="140">
        <v>210718227</v>
      </c>
      <c r="E7" s="141">
        <v>0.016437105946852448</v>
      </c>
      <c r="F7" s="140">
        <v>183629977</v>
      </c>
      <c r="G7" s="141">
        <v>0.0143240830655199</v>
      </c>
      <c r="H7" s="140">
        <v>1509578765</v>
      </c>
      <c r="I7" s="141">
        <v>0.11775491113743887</v>
      </c>
      <c r="J7" s="140">
        <v>17153709</v>
      </c>
      <c r="K7" s="141">
        <v>0.0013380775656131366</v>
      </c>
      <c r="L7" s="140">
        <v>12819667141</v>
      </c>
    </row>
    <row r="8" spans="1:12" ht="12.75">
      <c r="A8" s="139">
        <v>2003</v>
      </c>
      <c r="B8" s="140">
        <v>12068574889.900003</v>
      </c>
      <c r="C8" s="141">
        <v>0.874513158086133</v>
      </c>
      <c r="D8" s="140">
        <v>297571883.01</v>
      </c>
      <c r="E8" s="141">
        <v>0.021562655868050763</v>
      </c>
      <c r="F8" s="140">
        <v>218193292.65</v>
      </c>
      <c r="G8" s="141">
        <v>0.015810723898167265</v>
      </c>
      <c r="H8" s="140">
        <v>1185868299.5</v>
      </c>
      <c r="I8" s="141">
        <v>0.08593039701297905</v>
      </c>
      <c r="J8" s="140">
        <v>30127031.050000004</v>
      </c>
      <c r="K8" s="141">
        <v>0.0021830651346699966</v>
      </c>
      <c r="L8" s="140">
        <v>13800335396.110003</v>
      </c>
    </row>
    <row r="9" spans="1:12" ht="12.75">
      <c r="A9" s="139">
        <v>2004</v>
      </c>
      <c r="B9" s="140">
        <v>13354286771.309998</v>
      </c>
      <c r="C9" s="141">
        <v>0.8616853747292048</v>
      </c>
      <c r="D9" s="140">
        <v>445031214.42</v>
      </c>
      <c r="E9" s="141">
        <v>0.028715639803957378</v>
      </c>
      <c r="F9" s="140">
        <v>214427313.25</v>
      </c>
      <c r="G9" s="141">
        <v>0.013835922721605432</v>
      </c>
      <c r="H9" s="140">
        <v>1422034966.96</v>
      </c>
      <c r="I9" s="141">
        <v>0.09175680845909819</v>
      </c>
      <c r="J9" s="140">
        <v>62088402.779999994</v>
      </c>
      <c r="K9" s="141">
        <v>0.004006254286133913</v>
      </c>
      <c r="L9" s="140">
        <v>15497868668.720001</v>
      </c>
    </row>
    <row r="10" spans="1:12" ht="12.75">
      <c r="A10" s="139">
        <v>2005</v>
      </c>
      <c r="B10" s="140">
        <v>13877281997.839996</v>
      </c>
      <c r="C10" s="141">
        <v>0.8672074724081168</v>
      </c>
      <c r="D10" s="140">
        <v>406176081.03</v>
      </c>
      <c r="E10" s="141">
        <v>0.025382415132695783</v>
      </c>
      <c r="F10" s="140">
        <v>37489671.230000004</v>
      </c>
      <c r="G10" s="141">
        <v>0.002342773104548859</v>
      </c>
      <c r="H10" s="140">
        <v>1353156503.0500002</v>
      </c>
      <c r="I10" s="141">
        <v>0.0845603217521448</v>
      </c>
      <c r="J10" s="140">
        <v>328158687.81</v>
      </c>
      <c r="K10" s="141">
        <v>0.020507017602493745</v>
      </c>
      <c r="L10" s="140">
        <v>16002262940.959997</v>
      </c>
    </row>
    <row r="11" spans="1:12" ht="12.75">
      <c r="A11" s="139">
        <v>2006</v>
      </c>
      <c r="B11" s="140">
        <v>12487075220.94</v>
      </c>
      <c r="C11" s="141">
        <v>0.8494295112915309</v>
      </c>
      <c r="D11" s="140">
        <v>452725688.95000005</v>
      </c>
      <c r="E11" s="141">
        <v>0.030796527922650842</v>
      </c>
      <c r="F11" s="140">
        <v>260841685.55</v>
      </c>
      <c r="G11" s="141">
        <v>0.01774367668656653</v>
      </c>
      <c r="H11" s="140">
        <v>1381590756.0600004</v>
      </c>
      <c r="I11" s="141">
        <v>0.09398229288768546</v>
      </c>
      <c r="J11" s="140">
        <v>118309842.43</v>
      </c>
      <c r="K11" s="141">
        <v>0.00804799121156634</v>
      </c>
      <c r="L11" s="140">
        <v>14700543193.93</v>
      </c>
    </row>
    <row r="12" spans="1:12" ht="12.75">
      <c r="A12" s="139">
        <v>2007</v>
      </c>
      <c r="B12" s="140">
        <v>12376562769.7</v>
      </c>
      <c r="C12" s="141">
        <v>0.8470268948284023</v>
      </c>
      <c r="D12" s="140">
        <v>316373519.79</v>
      </c>
      <c r="E12" s="141">
        <v>0.02165196307408631</v>
      </c>
      <c r="F12" s="140">
        <v>208172775.15</v>
      </c>
      <c r="G12" s="141">
        <v>0.014246923205108081</v>
      </c>
      <c r="H12" s="140">
        <v>1550321309.46</v>
      </c>
      <c r="I12" s="141">
        <v>0.1061008511953789</v>
      </c>
      <c r="J12" s="140">
        <v>160340332.67</v>
      </c>
      <c r="K12" s="141">
        <v>0.010973367697024585</v>
      </c>
      <c r="L12" s="140">
        <v>14611770706.769999</v>
      </c>
    </row>
    <row r="13" spans="1:12" ht="12.75">
      <c r="A13" s="139">
        <v>2008</v>
      </c>
      <c r="B13" s="140">
        <v>15881066747.920002</v>
      </c>
      <c r="C13" s="141">
        <v>0.8555874075548968</v>
      </c>
      <c r="D13" s="140">
        <v>362511042.95</v>
      </c>
      <c r="E13" s="141">
        <v>0.019530166856595768</v>
      </c>
      <c r="F13" s="140">
        <v>310300059.03</v>
      </c>
      <c r="G13" s="141">
        <v>0.016717316744757158</v>
      </c>
      <c r="H13" s="140">
        <v>1713627269.5399997</v>
      </c>
      <c r="I13" s="141">
        <v>0.09232112277678907</v>
      </c>
      <c r="J13" s="140">
        <v>294089648.89</v>
      </c>
      <c r="K13" s="141">
        <v>0.015843986066961174</v>
      </c>
      <c r="L13" s="140">
        <v>18561594768.33</v>
      </c>
    </row>
    <row r="14" spans="1:12" ht="12.75">
      <c r="A14" s="139">
        <v>2009</v>
      </c>
      <c r="B14" s="140">
        <v>14692585422.57</v>
      </c>
      <c r="C14" s="141">
        <v>0.852209765120509</v>
      </c>
      <c r="D14" s="140">
        <v>264751471.76</v>
      </c>
      <c r="E14" s="141">
        <v>0.01535630272513556</v>
      </c>
      <c r="F14" s="140">
        <v>268921172.98</v>
      </c>
      <c r="G14" s="141">
        <v>0.015598156693999356</v>
      </c>
      <c r="H14" s="140">
        <v>1441035807.95</v>
      </c>
      <c r="I14" s="141">
        <v>0.08358398145072699</v>
      </c>
      <c r="J14" s="140">
        <v>573280011.49</v>
      </c>
      <c r="K14" s="141">
        <v>0.033251794009629014</v>
      </c>
      <c r="L14" s="140">
        <v>17240573886.75</v>
      </c>
    </row>
    <row r="15" spans="1:12" ht="12.75">
      <c r="A15" s="139">
        <v>2010</v>
      </c>
      <c r="B15" s="140">
        <v>18313856293.979996</v>
      </c>
      <c r="C15" s="141">
        <v>0.8598664847569144</v>
      </c>
      <c r="D15" s="140">
        <v>348686994.68</v>
      </c>
      <c r="E15" s="141">
        <v>0.016371443325920422</v>
      </c>
      <c r="F15" s="140">
        <v>199461102.85999998</v>
      </c>
      <c r="G15" s="141">
        <v>0.009365035665281652</v>
      </c>
      <c r="H15" s="140">
        <v>1934483897.73</v>
      </c>
      <c r="I15" s="141">
        <v>0.09082728630489091</v>
      </c>
      <c r="J15" s="140">
        <v>502000044.25</v>
      </c>
      <c r="K15" s="141">
        <v>0.023569749946053306</v>
      </c>
      <c r="L15" s="140">
        <v>21298488333.52</v>
      </c>
    </row>
    <row r="16" spans="1:12" ht="12.7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1:12" ht="12.75">
      <c r="A17" s="135"/>
      <c r="B17" s="136" t="s">
        <v>596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</row>
    <row r="18" spans="1:12" ht="12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</row>
    <row r="19" spans="1:12" ht="12.75">
      <c r="A19" s="137" t="s">
        <v>591</v>
      </c>
      <c r="B19" s="138" t="s">
        <v>592</v>
      </c>
      <c r="C19" s="138" t="s">
        <v>56</v>
      </c>
      <c r="D19" s="138" t="s">
        <v>593</v>
      </c>
      <c r="E19" s="138" t="s">
        <v>56</v>
      </c>
      <c r="F19" s="138" t="s">
        <v>594</v>
      </c>
      <c r="G19" s="138" t="s">
        <v>56</v>
      </c>
      <c r="H19" s="137" t="s">
        <v>595</v>
      </c>
      <c r="I19" s="138" t="s">
        <v>56</v>
      </c>
      <c r="J19" s="138" t="s">
        <v>536</v>
      </c>
      <c r="K19" s="138" t="s">
        <v>56</v>
      </c>
      <c r="L19" s="138" t="s">
        <v>43</v>
      </c>
    </row>
    <row r="20" spans="1:12" ht="12.75">
      <c r="A20" s="142">
        <v>2001</v>
      </c>
      <c r="B20" s="140">
        <v>6002616204</v>
      </c>
      <c r="C20" s="141">
        <v>0.8579948334087947</v>
      </c>
      <c r="D20" s="140">
        <v>293909961</v>
      </c>
      <c r="E20" s="141">
        <v>0.04201055330796231</v>
      </c>
      <c r="F20" s="140">
        <v>133129728</v>
      </c>
      <c r="G20" s="141">
        <v>0.01902913911454169</v>
      </c>
      <c r="H20" s="140">
        <v>545799359</v>
      </c>
      <c r="I20" s="141">
        <v>0.07801482123540943</v>
      </c>
      <c r="J20" s="140">
        <v>20643056</v>
      </c>
      <c r="K20" s="141">
        <v>0.002950652647418272</v>
      </c>
      <c r="L20" s="140">
        <v>6996098310</v>
      </c>
    </row>
    <row r="21" spans="1:12" ht="12.75">
      <c r="A21" s="142">
        <v>2002</v>
      </c>
      <c r="B21" s="140">
        <v>7049480821.92</v>
      </c>
      <c r="C21" s="141">
        <v>0.8831354928999181</v>
      </c>
      <c r="D21" s="140">
        <v>196127081.98999998</v>
      </c>
      <c r="E21" s="141">
        <v>0.024570148015111076</v>
      </c>
      <c r="F21" s="140">
        <v>143283452.76</v>
      </c>
      <c r="G21" s="141">
        <v>0.01795007403724528</v>
      </c>
      <c r="H21" s="140">
        <v>576435702.2</v>
      </c>
      <c r="I21" s="141">
        <v>0.07221394608303319</v>
      </c>
      <c r="J21" s="140">
        <v>17005073.169999998</v>
      </c>
      <c r="K21" s="141">
        <v>0.0021303389646922777</v>
      </c>
      <c r="L21" s="140">
        <v>7982332132.040001</v>
      </c>
    </row>
    <row r="22" spans="1:12" ht="12.75">
      <c r="A22" s="142">
        <v>2003</v>
      </c>
      <c r="B22" s="140">
        <v>7839332466.480003</v>
      </c>
      <c r="C22" s="141">
        <v>0.8811346151863474</v>
      </c>
      <c r="D22" s="140">
        <v>233112926.01</v>
      </c>
      <c r="E22" s="141">
        <v>0.026201703937556654</v>
      </c>
      <c r="F22" s="140">
        <v>217988700.65</v>
      </c>
      <c r="G22" s="141">
        <v>0.024501753265792507</v>
      </c>
      <c r="H22" s="140">
        <v>576300185.5000001</v>
      </c>
      <c r="I22" s="141">
        <v>0.06477567373926844</v>
      </c>
      <c r="J22" s="140">
        <v>30127031.050000004</v>
      </c>
      <c r="K22" s="141">
        <v>0.00338625387103508</v>
      </c>
      <c r="L22" s="140">
        <v>8896861309.690002</v>
      </c>
    </row>
    <row r="23" spans="1:12" ht="12.75">
      <c r="A23" s="142">
        <v>2004</v>
      </c>
      <c r="B23" s="140">
        <v>8710186465.069998</v>
      </c>
      <c r="C23" s="141">
        <v>0.870215968567134</v>
      </c>
      <c r="D23" s="140">
        <v>295742709.42</v>
      </c>
      <c r="E23" s="141">
        <v>0.0295470170881727</v>
      </c>
      <c r="F23" s="140">
        <v>214403785.25</v>
      </c>
      <c r="G23" s="141">
        <v>0.021420620372940447</v>
      </c>
      <c r="H23" s="140">
        <v>726802530.9600002</v>
      </c>
      <c r="I23" s="141">
        <v>0.07261327538426218</v>
      </c>
      <c r="J23" s="140">
        <v>62088402.779999994</v>
      </c>
      <c r="K23" s="141">
        <v>0.006203118587490518</v>
      </c>
      <c r="L23" s="140">
        <v>10009223893.48</v>
      </c>
    </row>
    <row r="24" spans="1:12" ht="12.75">
      <c r="A24" s="142">
        <v>2005</v>
      </c>
      <c r="B24" s="140">
        <v>8923591209.689997</v>
      </c>
      <c r="C24" s="141">
        <v>0.8703920604597606</v>
      </c>
      <c r="D24" s="140">
        <v>262230130.26000002</v>
      </c>
      <c r="E24" s="141">
        <v>0.02557748534511387</v>
      </c>
      <c r="F24" s="140">
        <v>34680057.13</v>
      </c>
      <c r="G24" s="141">
        <v>0.003382634375885036</v>
      </c>
      <c r="H24" s="140">
        <v>704213733.36</v>
      </c>
      <c r="I24" s="141">
        <v>0.0686878217502485</v>
      </c>
      <c r="J24" s="140">
        <v>327666083.81</v>
      </c>
      <c r="K24" s="141">
        <v>0.031959998068992024</v>
      </c>
      <c r="L24" s="140">
        <v>10252381214.249996</v>
      </c>
    </row>
    <row r="25" spans="1:12" ht="12.75">
      <c r="A25" s="142">
        <v>2006</v>
      </c>
      <c r="B25" s="140">
        <v>9266157005.09</v>
      </c>
      <c r="C25" s="141">
        <v>0.858664473925436</v>
      </c>
      <c r="D25" s="140">
        <v>343513333.84000003</v>
      </c>
      <c r="E25" s="141">
        <v>0.03183225752877596</v>
      </c>
      <c r="F25" s="140">
        <v>260841685.55</v>
      </c>
      <c r="G25" s="141">
        <v>0.024171346177016273</v>
      </c>
      <c r="H25" s="140">
        <v>808775129.9400002</v>
      </c>
      <c r="I25" s="141">
        <v>0.07494654699811674</v>
      </c>
      <c r="J25" s="140">
        <v>112072318.89</v>
      </c>
      <c r="K25" s="141">
        <v>0.010385375370655169</v>
      </c>
      <c r="L25" s="140">
        <v>10791359473.31</v>
      </c>
    </row>
    <row r="26" spans="1:12" ht="12.75">
      <c r="A26" s="142">
        <v>2007</v>
      </c>
      <c r="B26" s="140">
        <v>9484759713.109997</v>
      </c>
      <c r="C26" s="141">
        <v>0.8708702540397969</v>
      </c>
      <c r="D26" s="140">
        <v>281601524.38000005</v>
      </c>
      <c r="E26" s="141">
        <v>0.02585604680483703</v>
      </c>
      <c r="F26" s="140">
        <v>207761771</v>
      </c>
      <c r="G26" s="141">
        <v>0.019076239331655254</v>
      </c>
      <c r="H26" s="140">
        <v>767362397.96</v>
      </c>
      <c r="I26" s="141">
        <v>0.07045756631328409</v>
      </c>
      <c r="J26" s="140">
        <v>149642943.74</v>
      </c>
      <c r="K26" s="141">
        <v>0.01373989351042672</v>
      </c>
      <c r="L26" s="140">
        <v>10891128350.189997</v>
      </c>
    </row>
    <row r="27" spans="1:12" ht="12.75">
      <c r="A27" s="142">
        <v>2008</v>
      </c>
      <c r="B27" s="140">
        <v>12455288998.2</v>
      </c>
      <c r="C27" s="141">
        <v>0.8768763698708788</v>
      </c>
      <c r="D27" s="140">
        <v>296487595.77</v>
      </c>
      <c r="E27" s="141">
        <v>0.02087329862262642</v>
      </c>
      <c r="F27" s="140">
        <v>309433492.78999996</v>
      </c>
      <c r="G27" s="141">
        <v>0.021784714743541832</v>
      </c>
      <c r="H27" s="140">
        <v>872420559.3899999</v>
      </c>
      <c r="I27" s="141">
        <v>0.061420090150391585</v>
      </c>
      <c r="J27" s="140">
        <v>270525636.49</v>
      </c>
      <c r="K27" s="141">
        <v>0.019045526612561304</v>
      </c>
      <c r="L27" s="140">
        <v>14204156282.640001</v>
      </c>
    </row>
    <row r="28" spans="1:12" ht="12.75">
      <c r="A28" s="142">
        <v>2009</v>
      </c>
      <c r="B28" s="140">
        <v>11677097102.779995</v>
      </c>
      <c r="C28" s="141">
        <v>0.8683305627128414</v>
      </c>
      <c r="D28" s="140">
        <v>223629933.98</v>
      </c>
      <c r="E28" s="141">
        <v>0.016629535979970477</v>
      </c>
      <c r="F28" s="140">
        <v>268423029.27</v>
      </c>
      <c r="G28" s="141">
        <v>0.019960433487841312</v>
      </c>
      <c r="H28" s="140">
        <v>743686329.09</v>
      </c>
      <c r="I28" s="141">
        <v>0.05530189249405386</v>
      </c>
      <c r="J28" s="140">
        <v>534919107.46</v>
      </c>
      <c r="K28" s="141">
        <v>0.03977757532529306</v>
      </c>
      <c r="L28" s="140">
        <v>13447755502.579994</v>
      </c>
    </row>
    <row r="29" spans="1:12" ht="12.75">
      <c r="A29" s="142">
        <v>2010</v>
      </c>
      <c r="B29" s="140">
        <v>14695171389.58</v>
      </c>
      <c r="C29" s="141">
        <v>0.891138784781419</v>
      </c>
      <c r="D29" s="140">
        <v>211733256.16</v>
      </c>
      <c r="E29" s="141">
        <v>0.012839844571396185</v>
      </c>
      <c r="F29" s="140">
        <v>198935862.81</v>
      </c>
      <c r="G29" s="141">
        <v>0.012063790093639273</v>
      </c>
      <c r="H29" s="140">
        <v>912119020.38</v>
      </c>
      <c r="I29" s="141">
        <v>0.05531236171725131</v>
      </c>
      <c r="J29" s="140">
        <v>472369071.42</v>
      </c>
      <c r="K29" s="141">
        <v>0.028645218835081386</v>
      </c>
      <c r="L29" s="140">
        <v>16490328600.37</v>
      </c>
    </row>
    <row r="31" spans="1:12" ht="12.75">
      <c r="A31" s="135"/>
      <c r="B31" s="136" t="s">
        <v>597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3" spans="1:12" ht="12.75">
      <c r="A33" s="137" t="s">
        <v>591</v>
      </c>
      <c r="B33" s="138" t="s">
        <v>592</v>
      </c>
      <c r="C33" s="138" t="s">
        <v>56</v>
      </c>
      <c r="D33" s="138" t="s">
        <v>593</v>
      </c>
      <c r="E33" s="138" t="s">
        <v>56</v>
      </c>
      <c r="F33" s="138" t="s">
        <v>594</v>
      </c>
      <c r="G33" s="138" t="s">
        <v>56</v>
      </c>
      <c r="H33" s="137" t="s">
        <v>595</v>
      </c>
      <c r="I33" s="138" t="s">
        <v>56</v>
      </c>
      <c r="J33" s="138" t="s">
        <v>536</v>
      </c>
      <c r="K33" s="138" t="s">
        <v>56</v>
      </c>
      <c r="L33" s="138" t="s">
        <v>43</v>
      </c>
    </row>
    <row r="34" spans="1:12" ht="12.75">
      <c r="A34" s="142">
        <v>2001</v>
      </c>
      <c r="B34" s="140">
        <v>3462216062</v>
      </c>
      <c r="C34" s="141">
        <v>0.8110850899636254</v>
      </c>
      <c r="D34" s="140">
        <v>23041965</v>
      </c>
      <c r="E34" s="141">
        <v>0.005397986122266365</v>
      </c>
      <c r="F34" s="140">
        <v>21170592</v>
      </c>
      <c r="G34" s="141">
        <v>0.004959584037913578</v>
      </c>
      <c r="H34" s="140">
        <v>762193003</v>
      </c>
      <c r="I34" s="141">
        <v>0.178557134892034</v>
      </c>
      <c r="J34" s="140">
        <v>876</v>
      </c>
      <c r="K34" s="141">
        <v>2.0521842833739813E-07</v>
      </c>
      <c r="L34" s="140">
        <v>4268622497</v>
      </c>
    </row>
    <row r="35" spans="1:12" ht="12.75">
      <c r="A35" s="142">
        <v>2002</v>
      </c>
      <c r="B35" s="140">
        <v>3849105640.8500004</v>
      </c>
      <c r="C35" s="141">
        <v>0.7957078915792477</v>
      </c>
      <c r="D35" s="140">
        <v>14591145</v>
      </c>
      <c r="E35" s="141">
        <v>0.0030163602423531237</v>
      </c>
      <c r="F35" s="140">
        <v>40346524</v>
      </c>
      <c r="G35" s="141">
        <v>0.008340651190207904</v>
      </c>
      <c r="H35" s="140">
        <v>933143063.12</v>
      </c>
      <c r="I35" s="141">
        <v>0.19290437015208742</v>
      </c>
      <c r="J35" s="140">
        <v>148636</v>
      </c>
      <c r="K35" s="141">
        <v>3.072683610384236E-05</v>
      </c>
      <c r="L35" s="140">
        <v>4837335008.97</v>
      </c>
    </row>
    <row r="36" spans="1:12" ht="12.75">
      <c r="A36" s="142">
        <v>2003</v>
      </c>
      <c r="B36" s="140">
        <v>4229242423.42</v>
      </c>
      <c r="C36" s="141">
        <v>0.86249918912241</v>
      </c>
      <c r="D36" s="140">
        <v>64458957</v>
      </c>
      <c r="E36" s="141">
        <v>0.013145569011676196</v>
      </c>
      <c r="F36" s="140">
        <v>204592</v>
      </c>
      <c r="G36" s="141">
        <v>4.1723887267317344E-05</v>
      </c>
      <c r="H36" s="140">
        <v>609568114</v>
      </c>
      <c r="I36" s="141">
        <v>0.12431351797864652</v>
      </c>
      <c r="J36" s="140"/>
      <c r="K36" s="141">
        <v>0</v>
      </c>
      <c r="L36" s="140">
        <v>4903474086.42</v>
      </c>
    </row>
    <row r="37" spans="1:12" ht="12.75">
      <c r="A37" s="142">
        <v>2004</v>
      </c>
      <c r="B37" s="140">
        <v>4644100306.240001</v>
      </c>
      <c r="C37" s="141">
        <v>0.8461287797654803</v>
      </c>
      <c r="D37" s="140">
        <v>149288505</v>
      </c>
      <c r="E37" s="141">
        <v>0.027199520302982644</v>
      </c>
      <c r="F37" s="140">
        <v>23528</v>
      </c>
      <c r="G37" s="141">
        <v>4.286668378711245E-06</v>
      </c>
      <c r="H37" s="140">
        <v>695232436</v>
      </c>
      <c r="I37" s="141">
        <v>0.12666741326315833</v>
      </c>
      <c r="J37" s="140"/>
      <c r="K37" s="141">
        <v>0</v>
      </c>
      <c r="L37" s="140">
        <v>5488644775.240001</v>
      </c>
    </row>
    <row r="38" spans="1:12" ht="12.75">
      <c r="A38" s="142">
        <v>2005</v>
      </c>
      <c r="B38" s="140">
        <v>4953690788.150001</v>
      </c>
      <c r="C38" s="141">
        <v>0.8615291623815399</v>
      </c>
      <c r="D38" s="140">
        <v>143945950.76999998</v>
      </c>
      <c r="E38" s="141">
        <v>0.025034593336296318</v>
      </c>
      <c r="F38" s="140">
        <v>2809614.1</v>
      </c>
      <c r="G38" s="141">
        <v>0.000488638590034471</v>
      </c>
      <c r="H38" s="140">
        <v>648942769.69</v>
      </c>
      <c r="I38" s="141">
        <v>0.11286193359948832</v>
      </c>
      <c r="J38" s="140">
        <v>492604.4</v>
      </c>
      <c r="K38" s="141">
        <v>8.567209264104156E-05</v>
      </c>
      <c r="L38" s="140">
        <v>5749881727.110001</v>
      </c>
    </row>
    <row r="39" spans="1:12" ht="12.75">
      <c r="A39" s="142">
        <v>2006</v>
      </c>
      <c r="B39" s="140">
        <v>3220918215.85</v>
      </c>
      <c r="C39" s="141">
        <v>0.8239362603656702</v>
      </c>
      <c r="D39" s="140">
        <v>109212355.11</v>
      </c>
      <c r="E39" s="141">
        <v>0.02793738102763787</v>
      </c>
      <c r="F39" s="140"/>
      <c r="G39" s="141">
        <v>0</v>
      </c>
      <c r="H39" s="140">
        <v>572815626.1200001</v>
      </c>
      <c r="I39" s="141">
        <v>0.14653075093363765</v>
      </c>
      <c r="J39" s="140">
        <v>6237523.54</v>
      </c>
      <c r="K39" s="141">
        <v>0.0015956076730542414</v>
      </c>
      <c r="L39" s="140">
        <v>3909183720.62</v>
      </c>
    </row>
    <row r="40" spans="1:12" ht="12.75">
      <c r="A40" s="142">
        <v>2007</v>
      </c>
      <c r="B40" s="140">
        <v>2891803057.04</v>
      </c>
      <c r="C40" s="141">
        <v>0.7772322033334128</v>
      </c>
      <c r="D40" s="140">
        <v>34771995.5</v>
      </c>
      <c r="E40" s="141">
        <v>0.00934569683470346</v>
      </c>
      <c r="F40" s="140">
        <v>411004.15</v>
      </c>
      <c r="G40" s="141">
        <v>0.00011046591167610687</v>
      </c>
      <c r="H40" s="140">
        <v>782958911.5</v>
      </c>
      <c r="I40" s="141">
        <v>0.21043648820524022</v>
      </c>
      <c r="J40" s="140">
        <v>10697388.93</v>
      </c>
      <c r="K40" s="141">
        <v>0.0028751457149674606</v>
      </c>
      <c r="L40" s="140">
        <v>3720642357.12</v>
      </c>
    </row>
    <row r="41" spans="1:12" ht="12.75">
      <c r="A41" s="142">
        <v>2008</v>
      </c>
      <c r="B41" s="140">
        <v>3425777749.7200003</v>
      </c>
      <c r="C41" s="141">
        <v>0.7861907313139107</v>
      </c>
      <c r="D41" s="140">
        <v>66023447.18</v>
      </c>
      <c r="E41" s="141">
        <v>0.01515189426008505</v>
      </c>
      <c r="F41" s="140">
        <v>866566.2399999998</v>
      </c>
      <c r="G41" s="141">
        <v>0.00019887056187846083</v>
      </c>
      <c r="H41" s="140">
        <v>841206710.1499999</v>
      </c>
      <c r="I41" s="141">
        <v>0.19305073678321702</v>
      </c>
      <c r="J41" s="140">
        <v>23564012.4</v>
      </c>
      <c r="K41" s="141">
        <v>0.005407767080908921</v>
      </c>
      <c r="L41" s="140">
        <v>4357438485.69</v>
      </c>
    </row>
    <row r="42" spans="1:12" ht="12.75">
      <c r="A42" s="142">
        <v>2009</v>
      </c>
      <c r="B42" s="140">
        <v>3015488319.79</v>
      </c>
      <c r="C42" s="141">
        <v>0.8012784872756511</v>
      </c>
      <c r="D42" s="140">
        <v>41121537.78</v>
      </c>
      <c r="E42" s="141">
        <v>0.01092685498748726</v>
      </c>
      <c r="F42" s="140">
        <v>498143.71</v>
      </c>
      <c r="G42" s="141">
        <v>0.00013236723079812086</v>
      </c>
      <c r="H42" s="140">
        <v>697349478.86</v>
      </c>
      <c r="I42" s="141">
        <v>0.18530038132010324</v>
      </c>
      <c r="J42" s="140">
        <v>38360904.03</v>
      </c>
      <c r="K42" s="141">
        <v>0.010193296704205249</v>
      </c>
      <c r="L42" s="140">
        <v>3763346162.0099998</v>
      </c>
    </row>
    <row r="43" spans="1:12" ht="12.75">
      <c r="A43" s="142">
        <v>2010</v>
      </c>
      <c r="B43" s="140">
        <v>3618684904.4</v>
      </c>
      <c r="C43" s="141">
        <v>0.7526132876682258</v>
      </c>
      <c r="D43" s="140">
        <v>136953738.52</v>
      </c>
      <c r="E43" s="141">
        <v>0.02848360830772081</v>
      </c>
      <c r="F43" s="140">
        <v>525240.05</v>
      </c>
      <c r="G43" s="141">
        <v>0.00010923930966326201</v>
      </c>
      <c r="H43" s="140">
        <v>1022364877.35</v>
      </c>
      <c r="I43" s="141">
        <v>0.21263122152562344</v>
      </c>
      <c r="J43" s="140">
        <v>29630972.83</v>
      </c>
      <c r="K43" s="141">
        <v>0.006162643188766874</v>
      </c>
      <c r="L43" s="140">
        <v>4808159733.15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8">
      <selection activeCell="P66" sqref="P66"/>
    </sheetView>
  </sheetViews>
  <sheetFormatPr defaultColWidth="9.140625" defaultRowHeight="12.75"/>
  <cols>
    <col min="1" max="1" width="32.421875" style="0" customWidth="1"/>
  </cols>
  <sheetData>
    <row r="1" spans="1:9" s="134" customFormat="1" ht="15">
      <c r="A1" s="234" t="s">
        <v>598</v>
      </c>
      <c r="B1" s="234"/>
      <c r="C1" s="234"/>
      <c r="D1" s="234"/>
      <c r="E1" s="234"/>
      <c r="F1" s="234"/>
      <c r="G1" s="234"/>
      <c r="H1" s="135"/>
      <c r="I1"/>
    </row>
    <row r="2" spans="1:8" ht="12.75">
      <c r="A2" s="135"/>
      <c r="B2" s="135"/>
      <c r="C2" s="135"/>
      <c r="D2" s="135"/>
      <c r="E2" s="135"/>
      <c r="F2" s="135"/>
      <c r="G2" s="143"/>
      <c r="H2" s="143"/>
    </row>
    <row r="3" spans="1:8" ht="14.25">
      <c r="A3" s="235" t="s">
        <v>661</v>
      </c>
      <c r="B3" s="235"/>
      <c r="C3" s="235"/>
      <c r="D3" s="235"/>
      <c r="E3" s="235"/>
      <c r="F3" s="235"/>
      <c r="G3" s="235"/>
      <c r="H3" s="235"/>
    </row>
    <row r="4" spans="1:8" ht="12.75">
      <c r="A4" s="144"/>
      <c r="B4" s="144"/>
      <c r="C4" s="144"/>
      <c r="D4" s="144"/>
      <c r="E4" s="144"/>
      <c r="F4" s="144"/>
      <c r="G4" s="144"/>
      <c r="H4" s="135"/>
    </row>
    <row r="5" spans="1:9" ht="12.75">
      <c r="A5" s="145" t="s">
        <v>599</v>
      </c>
      <c r="B5" s="146" t="s">
        <v>600</v>
      </c>
      <c r="C5" s="146" t="s">
        <v>601</v>
      </c>
      <c r="D5" s="146" t="s">
        <v>602</v>
      </c>
      <c r="E5" s="146">
        <v>2006</v>
      </c>
      <c r="F5" s="146">
        <v>2007</v>
      </c>
      <c r="G5" s="146">
        <v>2008</v>
      </c>
      <c r="H5" s="146">
        <v>2009</v>
      </c>
      <c r="I5" s="146">
        <v>2010</v>
      </c>
    </row>
    <row r="6" spans="1:9" ht="12.75">
      <c r="A6" s="145"/>
      <c r="B6" s="147"/>
      <c r="C6" s="147"/>
      <c r="D6" s="147"/>
      <c r="E6" s="147"/>
      <c r="F6" s="147"/>
      <c r="G6" s="147"/>
      <c r="H6" s="147"/>
      <c r="I6" s="147"/>
    </row>
    <row r="7" spans="1:9" ht="12.75">
      <c r="A7" s="145" t="s">
        <v>603</v>
      </c>
      <c r="B7" s="148">
        <v>24.89981662476344</v>
      </c>
      <c r="C7" s="148">
        <v>29.143885066820808</v>
      </c>
      <c r="D7" s="148">
        <v>32.889011832317486</v>
      </c>
      <c r="E7" s="148">
        <v>33.45</v>
      </c>
      <c r="F7" s="148">
        <v>33.52</v>
      </c>
      <c r="G7" s="148">
        <v>37.816921964437086</v>
      </c>
      <c r="H7" s="148">
        <v>29.279774897012423</v>
      </c>
      <c r="I7" s="199">
        <v>32.35426595364686</v>
      </c>
    </row>
    <row r="8" spans="1:9" ht="12.75">
      <c r="A8" s="145" t="s">
        <v>604</v>
      </c>
      <c r="B8" s="148">
        <v>13.321644318574341</v>
      </c>
      <c r="C8" s="148">
        <v>12.723469158268832</v>
      </c>
      <c r="D8" s="148">
        <v>13.905251653016986</v>
      </c>
      <c r="E8" s="148">
        <v>14.74</v>
      </c>
      <c r="F8" s="148">
        <v>14.92</v>
      </c>
      <c r="G8" s="148">
        <v>14.970943041556737</v>
      </c>
      <c r="H8" s="148">
        <v>17.985309591007013</v>
      </c>
      <c r="I8" s="199">
        <v>19.39287655343533</v>
      </c>
    </row>
    <row r="9" spans="1:9" ht="12.75">
      <c r="A9" s="145" t="s">
        <v>605</v>
      </c>
      <c r="B9" s="148">
        <v>9.988474967725253</v>
      </c>
      <c r="C9" s="148">
        <v>8.547013710422744</v>
      </c>
      <c r="D9" s="148">
        <v>9.361424467685344</v>
      </c>
      <c r="E9" s="148">
        <v>12.32</v>
      </c>
      <c r="F9" s="148">
        <v>13.76</v>
      </c>
      <c r="G9" s="148">
        <v>15.746214774030626</v>
      </c>
      <c r="H9" s="148">
        <v>14.47724525588782</v>
      </c>
      <c r="I9" s="199">
        <v>14.338964443861279</v>
      </c>
    </row>
    <row r="10" spans="1:9" ht="12.75">
      <c r="A10" s="145" t="s">
        <v>606</v>
      </c>
      <c r="B10" s="148">
        <v>20.00537727892434</v>
      </c>
      <c r="C10" s="148">
        <v>20.411826463476572</v>
      </c>
      <c r="D10" s="148">
        <v>15.783524343911456</v>
      </c>
      <c r="E10" s="148">
        <v>14.74</v>
      </c>
      <c r="F10" s="148">
        <v>16.89</v>
      </c>
      <c r="G10" s="148">
        <v>14.096331891106988</v>
      </c>
      <c r="H10" s="148">
        <v>16.689290978136775</v>
      </c>
      <c r="I10" s="199">
        <v>10.695144349570072</v>
      </c>
    </row>
    <row r="11" spans="1:9" ht="12.75">
      <c r="A11" s="145" t="s">
        <v>607</v>
      </c>
      <c r="B11" s="148">
        <v>15.675511908446833</v>
      </c>
      <c r="C11" s="148">
        <v>14.851110821002445</v>
      </c>
      <c r="D11" s="148">
        <v>14.619916846444792</v>
      </c>
      <c r="E11" s="148">
        <v>13.52</v>
      </c>
      <c r="F11" s="148">
        <v>10.57</v>
      </c>
      <c r="G11" s="148">
        <v>7.748701914332534</v>
      </c>
      <c r="H11" s="148">
        <v>7.814123617279946</v>
      </c>
      <c r="I11" s="199">
        <v>8.597331816467724</v>
      </c>
    </row>
    <row r="12" spans="1:9" ht="12.75">
      <c r="A12" s="145" t="s">
        <v>608</v>
      </c>
      <c r="B12" s="148">
        <v>3.4531282888440686</v>
      </c>
      <c r="C12" s="148">
        <v>2.1232978857662976</v>
      </c>
      <c r="D12" s="148">
        <v>1.3743235521694694</v>
      </c>
      <c r="E12" s="148">
        <v>1.44</v>
      </c>
      <c r="F12" s="148">
        <v>1.5</v>
      </c>
      <c r="G12" s="148">
        <v>1.3625772674138101</v>
      </c>
      <c r="H12" s="148">
        <v>3.3585182844226167</v>
      </c>
      <c r="I12" s="199">
        <v>4.623040342775352</v>
      </c>
    </row>
    <row r="13" spans="1:9" ht="12.75">
      <c r="A13" s="145" t="s">
        <v>609</v>
      </c>
      <c r="B13" s="148">
        <v>2.0838107921691664</v>
      </c>
      <c r="C13" s="148">
        <v>1.8000367612004309</v>
      </c>
      <c r="D13" s="148">
        <v>1.7235750967207482</v>
      </c>
      <c r="E13" s="148">
        <v>1.55</v>
      </c>
      <c r="F13" s="148">
        <v>1.57</v>
      </c>
      <c r="G13" s="148">
        <v>1.7855323907188299</v>
      </c>
      <c r="H13" s="148">
        <v>1.8708971972001256</v>
      </c>
      <c r="I13" s="199">
        <v>1.7855029648743268</v>
      </c>
    </row>
    <row r="14" spans="1:9" ht="12.75">
      <c r="A14" s="145" t="s">
        <v>610</v>
      </c>
      <c r="B14" s="148">
        <v>3.8783703261862987</v>
      </c>
      <c r="C14" s="148">
        <v>3.8813685631568053</v>
      </c>
      <c r="D14" s="148">
        <v>3.485276090868952</v>
      </c>
      <c r="E14" s="148">
        <v>3.49</v>
      </c>
      <c r="F14" s="148">
        <v>3.67</v>
      </c>
      <c r="G14" s="148">
        <v>2.9567789191526495</v>
      </c>
      <c r="H14" s="148">
        <v>3.6119077533675332</v>
      </c>
      <c r="I14" s="199">
        <v>3.3296334472189963</v>
      </c>
    </row>
    <row r="15" spans="1:9" ht="12.75">
      <c r="A15" s="145" t="s">
        <v>611</v>
      </c>
      <c r="B15" s="148">
        <v>2.159096675926417</v>
      </c>
      <c r="C15" s="148">
        <v>2.33756729674336</v>
      </c>
      <c r="D15" s="148">
        <v>2.654331567403664</v>
      </c>
      <c r="E15" s="148">
        <v>1.6</v>
      </c>
      <c r="F15" s="148">
        <v>0.69</v>
      </c>
      <c r="G15" s="148">
        <v>0.5277601017203524</v>
      </c>
      <c r="H15" s="148">
        <v>0.489517297225136</v>
      </c>
      <c r="I15" s="199">
        <v>1.6912049506301545</v>
      </c>
    </row>
    <row r="16" spans="1:9" ht="12.75">
      <c r="A16" s="145" t="s">
        <v>612</v>
      </c>
      <c r="B16" s="148">
        <v>2.917247184062806</v>
      </c>
      <c r="C16" s="148">
        <v>2.6097969256330895</v>
      </c>
      <c r="D16" s="148">
        <v>2.779505601717634</v>
      </c>
      <c r="E16" s="148">
        <v>1.84</v>
      </c>
      <c r="F16" s="148">
        <v>1.56</v>
      </c>
      <c r="G16" s="148">
        <v>1.6276986988580335</v>
      </c>
      <c r="H16" s="148">
        <v>1.6759793627486166</v>
      </c>
      <c r="I16" s="199">
        <v>1.6376704352250675</v>
      </c>
    </row>
    <row r="17" spans="1:9" ht="12.75">
      <c r="A17" s="145" t="s">
        <v>613</v>
      </c>
      <c r="B17" s="148">
        <v>1.5299729464533653</v>
      </c>
      <c r="C17" s="148">
        <v>1.348610230257665</v>
      </c>
      <c r="D17" s="148">
        <v>1.0723141358813078</v>
      </c>
      <c r="E17" s="148">
        <v>1.08</v>
      </c>
      <c r="F17" s="148">
        <v>1</v>
      </c>
      <c r="G17" s="148">
        <v>1.0838593196937762</v>
      </c>
      <c r="H17" s="148">
        <v>1.4692039818510685</v>
      </c>
      <c r="I17" s="199">
        <v>1.3234336820482135</v>
      </c>
    </row>
    <row r="18" spans="1:9" ht="12.75">
      <c r="A18" s="145" t="s">
        <v>614</v>
      </c>
      <c r="B18" s="148">
        <v>0.08754868792368109</v>
      </c>
      <c r="C18" s="148">
        <v>0.2220171172509537</v>
      </c>
      <c r="D18" s="148">
        <v>0.35154481186215353</v>
      </c>
      <c r="E18" s="148">
        <v>0.23</v>
      </c>
      <c r="F18" s="148">
        <v>0.35</v>
      </c>
      <c r="G18" s="148">
        <v>0.2766797169785717</v>
      </c>
      <c r="H18" s="148">
        <v>1.2782317838609283</v>
      </c>
      <c r="I18" s="199">
        <v>0.2309310602466241</v>
      </c>
    </row>
    <row r="19" spans="1:9" ht="12.75">
      <c r="A19" s="145"/>
      <c r="B19" s="148"/>
      <c r="C19" s="148"/>
      <c r="D19" s="148"/>
      <c r="E19" s="148"/>
      <c r="F19" s="148"/>
      <c r="G19" s="148"/>
      <c r="H19" s="148"/>
      <c r="I19" s="148"/>
    </row>
    <row r="20" spans="1:9" ht="12.75">
      <c r="A20" s="149" t="s">
        <v>43</v>
      </c>
      <c r="B20" s="150">
        <v>100</v>
      </c>
      <c r="C20" s="150">
        <v>100.00000000000001</v>
      </c>
      <c r="D20" s="150">
        <v>99.99999999999999</v>
      </c>
      <c r="E20" s="150">
        <v>100</v>
      </c>
      <c r="F20" s="150">
        <v>100</v>
      </c>
      <c r="G20" s="150">
        <v>100</v>
      </c>
      <c r="H20" s="150">
        <v>100</v>
      </c>
      <c r="I20" s="150">
        <f>SUM(I7:I18)</f>
        <v>100</v>
      </c>
    </row>
    <row r="21" spans="1:9" ht="12.75">
      <c r="A21" s="135"/>
      <c r="B21" s="135"/>
      <c r="C21" s="135"/>
      <c r="D21" s="135"/>
      <c r="E21" s="135"/>
      <c r="F21" s="135"/>
      <c r="G21" s="135"/>
      <c r="H21" s="135"/>
      <c r="I21" s="135"/>
    </row>
    <row r="22" spans="1:9" ht="14.25">
      <c r="A22" s="235" t="s">
        <v>662</v>
      </c>
      <c r="B22" s="235"/>
      <c r="C22" s="235"/>
      <c r="D22" s="235"/>
      <c r="E22" s="235"/>
      <c r="F22" s="235"/>
      <c r="G22" s="235"/>
      <c r="H22" s="135"/>
      <c r="I22" s="135"/>
    </row>
    <row r="23" spans="1:9" ht="12.75">
      <c r="A23" s="236"/>
      <c r="B23" s="233"/>
      <c r="C23" s="233"/>
      <c r="D23" s="233"/>
      <c r="E23" s="233"/>
      <c r="F23" s="233"/>
      <c r="G23" s="233"/>
      <c r="H23" s="135"/>
      <c r="I23" s="135"/>
    </row>
    <row r="24" spans="1:9" ht="12.75">
      <c r="A24" s="145" t="s">
        <v>599</v>
      </c>
      <c r="B24" s="146" t="s">
        <v>600</v>
      </c>
      <c r="C24" s="146" t="s">
        <v>601</v>
      </c>
      <c r="D24" s="146" t="s">
        <v>602</v>
      </c>
      <c r="E24" s="146">
        <v>2006</v>
      </c>
      <c r="F24" s="146">
        <v>2007</v>
      </c>
      <c r="G24" s="146">
        <v>2008</v>
      </c>
      <c r="H24" s="146">
        <v>2009</v>
      </c>
      <c r="I24" s="146">
        <v>2010</v>
      </c>
    </row>
    <row r="25" spans="1:9" ht="12.75">
      <c r="A25" s="145"/>
      <c r="B25" s="147"/>
      <c r="C25" s="147"/>
      <c r="D25" s="147"/>
      <c r="E25" s="147"/>
      <c r="F25" s="147"/>
      <c r="G25" s="147"/>
      <c r="H25" s="147"/>
      <c r="I25" s="147"/>
    </row>
    <row r="26" spans="1:9" ht="12.75">
      <c r="A26" s="145" t="s">
        <v>603</v>
      </c>
      <c r="B26" s="148">
        <v>27.026744872738366</v>
      </c>
      <c r="C26" s="148">
        <v>31.216041291323215</v>
      </c>
      <c r="D26" s="148">
        <v>33.44901587547006</v>
      </c>
      <c r="E26" s="148">
        <v>33.39</v>
      </c>
      <c r="F26" s="148">
        <v>32.78</v>
      </c>
      <c r="G26" s="148">
        <v>37.465060171611086</v>
      </c>
      <c r="H26" s="148">
        <v>28.136722994846004</v>
      </c>
      <c r="I26" s="199">
        <v>31.44102028979652</v>
      </c>
    </row>
    <row r="27" spans="1:9" ht="12.75">
      <c r="A27" s="145" t="s">
        <v>604</v>
      </c>
      <c r="B27" s="148">
        <v>13.020235802726035</v>
      </c>
      <c r="C27" s="148">
        <v>12.843764794894257</v>
      </c>
      <c r="D27" s="148">
        <v>13.981141066472006</v>
      </c>
      <c r="E27" s="148">
        <v>14.11</v>
      </c>
      <c r="F27" s="148">
        <v>15.43</v>
      </c>
      <c r="G27" s="148">
        <v>15.96426668069607</v>
      </c>
      <c r="H27" s="148">
        <v>18.757556576137297</v>
      </c>
      <c r="I27" s="199">
        <v>19.83291895736075</v>
      </c>
    </row>
    <row r="28" spans="1:9" ht="12.75">
      <c r="A28" s="145" t="s">
        <v>605</v>
      </c>
      <c r="B28" s="148">
        <v>9.814476128332265</v>
      </c>
      <c r="C28" s="148">
        <v>8.403807699026427</v>
      </c>
      <c r="D28" s="148">
        <v>8.985044830053127</v>
      </c>
      <c r="E28" s="148">
        <v>12.85</v>
      </c>
      <c r="F28" s="148">
        <v>14.04</v>
      </c>
      <c r="G28" s="148">
        <v>16.27454161219379</v>
      </c>
      <c r="H28" s="148">
        <v>13.627666568334096</v>
      </c>
      <c r="I28" s="199">
        <v>14.559426780049083</v>
      </c>
    </row>
    <row r="29" spans="1:9" ht="12.75">
      <c r="A29" s="145" t="s">
        <v>606</v>
      </c>
      <c r="B29" s="148">
        <v>19.60635119901308</v>
      </c>
      <c r="C29" s="148">
        <v>19.828335207860135</v>
      </c>
      <c r="D29" s="148">
        <v>16.400306608680225</v>
      </c>
      <c r="E29" s="148">
        <v>16.08</v>
      </c>
      <c r="F29" s="148">
        <v>16.84</v>
      </c>
      <c r="G29" s="148">
        <v>11.781890703246063</v>
      </c>
      <c r="H29" s="148">
        <v>17.435800107893833</v>
      </c>
      <c r="I29" s="199">
        <v>11.314399826949701</v>
      </c>
    </row>
    <row r="30" spans="1:9" ht="12.75">
      <c r="A30" s="145" t="s">
        <v>607</v>
      </c>
      <c r="B30" s="148">
        <v>15.695474029772836</v>
      </c>
      <c r="C30" s="148">
        <v>15.523342319089508</v>
      </c>
      <c r="D30" s="148">
        <v>15.0649942151077</v>
      </c>
      <c r="E30" s="148">
        <v>13.41</v>
      </c>
      <c r="F30" s="148">
        <v>9.92</v>
      </c>
      <c r="G30" s="148">
        <v>7.630933991524344</v>
      </c>
      <c r="H30" s="148">
        <v>7.057762407556208</v>
      </c>
      <c r="I30" s="199">
        <v>7.554336776712839</v>
      </c>
    </row>
    <row r="31" spans="1:9" ht="12.75">
      <c r="A31" s="145" t="s">
        <v>608</v>
      </c>
      <c r="B31" s="148">
        <v>4.650512213076119</v>
      </c>
      <c r="C31" s="148">
        <v>2.8388067588237447</v>
      </c>
      <c r="D31" s="148">
        <v>1.644748990692823</v>
      </c>
      <c r="E31" s="148">
        <v>1.56</v>
      </c>
      <c r="F31" s="148">
        <v>1.65</v>
      </c>
      <c r="G31" s="148">
        <v>1.579098385460213</v>
      </c>
      <c r="H31" s="148">
        <v>3.381631663009986</v>
      </c>
      <c r="I31" s="199">
        <v>4.674203022960215</v>
      </c>
    </row>
    <row r="32" spans="1:9" ht="12.75">
      <c r="A32" s="145" t="s">
        <v>609</v>
      </c>
      <c r="B32" s="148">
        <v>1.2560064987639419</v>
      </c>
      <c r="C32" s="148">
        <v>1.1067892210895576</v>
      </c>
      <c r="D32" s="148">
        <v>1.279500678441158</v>
      </c>
      <c r="E32" s="148">
        <v>1.38</v>
      </c>
      <c r="F32" s="148">
        <v>1.74</v>
      </c>
      <c r="G32" s="148">
        <v>2.1756690344786866</v>
      </c>
      <c r="H32" s="148">
        <v>2.2012855947762104</v>
      </c>
      <c r="I32" s="199">
        <v>2.00782971357502</v>
      </c>
    </row>
    <row r="33" spans="1:9" ht="12.75">
      <c r="A33" s="145" t="s">
        <v>610</v>
      </c>
      <c r="B33" s="148">
        <v>2.5451582207844567</v>
      </c>
      <c r="C33" s="148">
        <v>2.4416103522596786</v>
      </c>
      <c r="D33" s="148">
        <v>2.444613647626566</v>
      </c>
      <c r="E33" s="148">
        <v>3.02</v>
      </c>
      <c r="F33" s="148">
        <v>3.96</v>
      </c>
      <c r="G33" s="148">
        <v>3.560031580351957</v>
      </c>
      <c r="H33" s="148">
        <v>4.259980018712983</v>
      </c>
      <c r="I33" s="199">
        <v>3.821555350875249</v>
      </c>
    </row>
    <row r="34" spans="1:9" ht="12.75">
      <c r="A34" s="145" t="s">
        <v>611</v>
      </c>
      <c r="B34" s="148">
        <v>1.9993793272263884</v>
      </c>
      <c r="C34" s="148">
        <v>2.098566693235329</v>
      </c>
      <c r="D34" s="148">
        <v>2.733191537177197</v>
      </c>
      <c r="E34" s="148">
        <v>1.26</v>
      </c>
      <c r="F34" s="148">
        <v>0.72</v>
      </c>
      <c r="G34" s="148">
        <v>0.5899764826877862</v>
      </c>
      <c r="H34" s="148">
        <v>0.5912739524845354</v>
      </c>
      <c r="I34" s="199">
        <v>1.9264519726062013</v>
      </c>
    </row>
    <row r="35" spans="1:9" ht="12.75">
      <c r="A35" s="145" t="s">
        <v>612</v>
      </c>
      <c r="B35" s="148">
        <v>2.7444617873951542</v>
      </c>
      <c r="C35" s="148">
        <v>2.2936627737153747</v>
      </c>
      <c r="D35" s="148">
        <v>2.6554324058330003</v>
      </c>
      <c r="E35" s="148">
        <v>1.71</v>
      </c>
      <c r="F35" s="148">
        <v>1.44</v>
      </c>
      <c r="G35" s="148">
        <v>1.474536432588936</v>
      </c>
      <c r="H35" s="148">
        <v>1.3899929631490802</v>
      </c>
      <c r="I35" s="199">
        <v>1.375832499066389</v>
      </c>
    </row>
    <row r="36" spans="1:9" ht="12.75">
      <c r="A36" s="145" t="s">
        <v>613</v>
      </c>
      <c r="B36" s="148">
        <v>1.5553453310078937</v>
      </c>
      <c r="C36" s="148">
        <v>1.2252521896720787</v>
      </c>
      <c r="D36" s="148">
        <v>0.9784749781948312</v>
      </c>
      <c r="E36" s="148">
        <v>0.92</v>
      </c>
      <c r="F36" s="148">
        <v>1.03</v>
      </c>
      <c r="G36" s="148">
        <v>1.1626808257914245</v>
      </c>
      <c r="H36" s="148">
        <v>1.4870827631797294</v>
      </c>
      <c r="I36" s="199">
        <v>1.2096829750813</v>
      </c>
    </row>
    <row r="37" spans="1:9" ht="12.75">
      <c r="A37" s="145" t="s">
        <v>614</v>
      </c>
      <c r="B37" s="148">
        <v>0.08585458916346302</v>
      </c>
      <c r="C37" s="148">
        <v>0.1800206990106932</v>
      </c>
      <c r="D37" s="148">
        <v>0.38353516625130124</v>
      </c>
      <c r="E37" s="148">
        <v>0.31</v>
      </c>
      <c r="F37" s="148">
        <v>0.45</v>
      </c>
      <c r="G37" s="148">
        <v>0.3413140993696406</v>
      </c>
      <c r="H37" s="148">
        <v>1.6732443899200384</v>
      </c>
      <c r="I37" s="199">
        <v>0.2823418349667304</v>
      </c>
    </row>
    <row r="38" spans="1:9" ht="12.75">
      <c r="A38" s="145"/>
      <c r="B38" s="148"/>
      <c r="C38" s="148"/>
      <c r="D38" s="148"/>
      <c r="E38" s="148"/>
      <c r="F38" s="148"/>
      <c r="G38" s="148"/>
      <c r="H38" s="148"/>
      <c r="I38" s="148"/>
    </row>
    <row r="39" spans="1:9" ht="12.75">
      <c r="A39" s="145" t="s">
        <v>43</v>
      </c>
      <c r="B39" s="150">
        <v>100</v>
      </c>
      <c r="C39" s="150">
        <v>99.99999999999999</v>
      </c>
      <c r="D39" s="150">
        <v>99.99999999999999</v>
      </c>
      <c r="E39" s="150">
        <v>99.99999999999999</v>
      </c>
      <c r="F39" s="150">
        <v>100</v>
      </c>
      <c r="G39" s="150">
        <v>100</v>
      </c>
      <c r="H39" s="150">
        <v>100</v>
      </c>
      <c r="I39" s="150">
        <f>SUM(I26:I37)</f>
        <v>100</v>
      </c>
    </row>
    <row r="40" spans="1:9" ht="12.75">
      <c r="A40" s="237"/>
      <c r="B40" s="238"/>
      <c r="C40" s="238"/>
      <c r="D40" s="238"/>
      <c r="E40" s="238"/>
      <c r="F40" s="238"/>
      <c r="G40" s="151"/>
      <c r="H40" s="151"/>
      <c r="I40" s="151"/>
    </row>
    <row r="41" spans="1:9" ht="14.25">
      <c r="A41" s="235" t="s">
        <v>663</v>
      </c>
      <c r="B41" s="235"/>
      <c r="C41" s="235"/>
      <c r="D41" s="235"/>
      <c r="E41" s="235"/>
      <c r="F41" s="235"/>
      <c r="G41" s="235"/>
      <c r="H41" s="135"/>
      <c r="I41" s="135"/>
    </row>
    <row r="42" spans="1:9" ht="12.75">
      <c r="A42" s="233"/>
      <c r="B42" s="233"/>
      <c r="C42" s="233"/>
      <c r="D42" s="233"/>
      <c r="E42" s="233"/>
      <c r="F42" s="233"/>
      <c r="G42" s="233"/>
      <c r="H42" s="135"/>
      <c r="I42" s="135"/>
    </row>
    <row r="43" spans="1:9" ht="12.75">
      <c r="A43" s="152" t="s">
        <v>599</v>
      </c>
      <c r="B43" s="146" t="s">
        <v>600</v>
      </c>
      <c r="C43" s="146" t="s">
        <v>601</v>
      </c>
      <c r="D43" s="146" t="s">
        <v>602</v>
      </c>
      <c r="E43" s="146">
        <v>2006</v>
      </c>
      <c r="F43" s="146">
        <v>2007</v>
      </c>
      <c r="G43" s="146">
        <v>2008</v>
      </c>
      <c r="H43" s="146">
        <v>2009</v>
      </c>
      <c r="I43" s="146">
        <v>2010</v>
      </c>
    </row>
    <row r="44" spans="1:9" ht="12.75">
      <c r="A44" s="153"/>
      <c r="B44" s="147"/>
      <c r="C44" s="147"/>
      <c r="D44" s="147"/>
      <c r="E44" s="147"/>
      <c r="F44" s="147"/>
      <c r="G44" s="147"/>
      <c r="H44" s="147"/>
      <c r="I44" s="147"/>
    </row>
    <row r="45" spans="1:9" ht="12.75">
      <c r="A45" s="145" t="s">
        <v>603</v>
      </c>
      <c r="B45" s="148">
        <v>21.725772757370283</v>
      </c>
      <c r="C45" s="148">
        <v>26.0949722650494</v>
      </c>
      <c r="D45" s="148">
        <v>31.959862090993717</v>
      </c>
      <c r="E45" s="148">
        <v>33.64</v>
      </c>
      <c r="F45" s="148">
        <v>35.64</v>
      </c>
      <c r="G45" s="148">
        <v>38.6848481282075</v>
      </c>
      <c r="H45" s="148">
        <v>32.951586441165134</v>
      </c>
      <c r="I45" s="199">
        <v>36.491676041909706</v>
      </c>
    </row>
    <row r="46" spans="1:9" ht="12.75">
      <c r="A46" s="145" t="s">
        <v>604</v>
      </c>
      <c r="B46" s="148">
        <v>13.771440334128346</v>
      </c>
      <c r="C46" s="148">
        <v>12.546469530075546</v>
      </c>
      <c r="D46" s="148">
        <v>13.779337153393042</v>
      </c>
      <c r="E46" s="148">
        <v>16.29</v>
      </c>
      <c r="F46" s="148">
        <v>13.45</v>
      </c>
      <c r="G46" s="148">
        <v>12.520743579499769</v>
      </c>
      <c r="H46" s="148">
        <v>15.504630113929629</v>
      </c>
      <c r="I46" s="199">
        <v>17.200762963384683</v>
      </c>
    </row>
    <row r="47" spans="1:9" ht="12.75">
      <c r="A47" s="145" t="s">
        <v>605</v>
      </c>
      <c r="B47" s="148">
        <v>10.248135795322362</v>
      </c>
      <c r="C47" s="148">
        <v>8.75772304884757</v>
      </c>
      <c r="D47" s="148">
        <v>9.985907535658892</v>
      </c>
      <c r="E47" s="148">
        <v>10.99</v>
      </c>
      <c r="F47" s="148">
        <v>12.94</v>
      </c>
      <c r="G47" s="148">
        <v>14.443007960409169</v>
      </c>
      <c r="H47" s="148">
        <v>17.206336408016174</v>
      </c>
      <c r="I47" s="199">
        <v>13.240015342806938</v>
      </c>
    </row>
    <row r="48" spans="1:9" ht="12.75">
      <c r="A48" s="145" t="s">
        <v>606</v>
      </c>
      <c r="B48" s="148">
        <v>20.60084930910595</v>
      </c>
      <c r="C48" s="148">
        <v>21.27035918682304</v>
      </c>
      <c r="D48" s="148">
        <v>14.7601690864444</v>
      </c>
      <c r="E48" s="148">
        <v>11.47</v>
      </c>
      <c r="F48" s="148">
        <v>17.06</v>
      </c>
      <c r="G48" s="148">
        <v>19.80528950573986</v>
      </c>
      <c r="H48" s="148">
        <v>14.291288896811968</v>
      </c>
      <c r="I48" s="199">
        <v>8.086368704585098</v>
      </c>
    </row>
    <row r="49" spans="1:9" ht="12.75">
      <c r="A49" s="145" t="s">
        <v>607</v>
      </c>
      <c r="B49" s="148">
        <v>15.645722164088843</v>
      </c>
      <c r="C49" s="148">
        <v>13.862008164486378</v>
      </c>
      <c r="D49" s="148">
        <v>13.881451603168795</v>
      </c>
      <c r="E49" s="148">
        <v>13.77</v>
      </c>
      <c r="F49" s="148">
        <v>12.42</v>
      </c>
      <c r="G49" s="148">
        <v>8.039196260527913</v>
      </c>
      <c r="H49" s="148">
        <v>10.243773413714635</v>
      </c>
      <c r="I49" s="199">
        <v>13.294306801534264</v>
      </c>
    </row>
    <row r="50" spans="1:9" ht="12.75">
      <c r="A50" s="145" t="s">
        <v>608</v>
      </c>
      <c r="B50" s="148">
        <v>1.6662560211771058</v>
      </c>
      <c r="C50" s="148">
        <v>1.0705181155563377</v>
      </c>
      <c r="D50" s="148">
        <v>0.9256379947637983</v>
      </c>
      <c r="E50" s="148">
        <v>1.15</v>
      </c>
      <c r="F50" s="148">
        <v>1.07</v>
      </c>
      <c r="G50" s="148">
        <v>0.8284915917513036</v>
      </c>
      <c r="H50" s="148">
        <v>3.2842714631185044</v>
      </c>
      <c r="I50" s="199">
        <v>4.478696884750496</v>
      </c>
    </row>
    <row r="51" spans="1:9" ht="12.75">
      <c r="A51" s="145" t="s">
        <v>609</v>
      </c>
      <c r="B51" s="148">
        <v>3.319154364941886</v>
      </c>
      <c r="C51" s="148">
        <v>2.8200618258126036</v>
      </c>
      <c r="D51" s="148">
        <v>2.4603762607805053</v>
      </c>
      <c r="E51" s="148">
        <v>1.97</v>
      </c>
      <c r="F51" s="148">
        <v>1.09</v>
      </c>
      <c r="G51" s="148">
        <v>0.8231948835823191</v>
      </c>
      <c r="H51" s="148">
        <v>0.8095946176980442</v>
      </c>
      <c r="I51" s="199">
        <v>0.8307507195207329</v>
      </c>
    </row>
    <row r="52" spans="1:9" ht="12.75">
      <c r="A52" s="145" t="s">
        <v>610</v>
      </c>
      <c r="B52" s="148">
        <v>5.867940830557589</v>
      </c>
      <c r="C52" s="148">
        <v>5.999788574870507</v>
      </c>
      <c r="D52" s="148">
        <v>5.211926553070326</v>
      </c>
      <c r="E52" s="148">
        <v>4.66</v>
      </c>
      <c r="F52" s="148">
        <v>2.83</v>
      </c>
      <c r="G52" s="148">
        <v>1.4687549884671052</v>
      </c>
      <c r="H52" s="148">
        <v>1.5301131989552803</v>
      </c>
      <c r="I52" s="199">
        <v>1.1839615149074252</v>
      </c>
    </row>
    <row r="53" spans="1:9" ht="12.75">
      <c r="A53" s="145" t="s">
        <v>611</v>
      </c>
      <c r="B53" s="148">
        <v>2.397445041293368</v>
      </c>
      <c r="C53" s="148">
        <v>2.689226107313859</v>
      </c>
      <c r="D53" s="148">
        <v>2.523488368302125</v>
      </c>
      <c r="E53" s="148">
        <v>2.43</v>
      </c>
      <c r="F53" s="148">
        <v>0.63</v>
      </c>
      <c r="G53" s="148">
        <v>0.37429295650107436</v>
      </c>
      <c r="H53" s="148">
        <v>0.16264564706849033</v>
      </c>
      <c r="I53" s="199">
        <v>0.6339150531573986</v>
      </c>
    </row>
    <row r="54" spans="1:9" ht="12.75">
      <c r="A54" s="145" t="s">
        <v>612</v>
      </c>
      <c r="B54" s="148">
        <v>3.175097174625589</v>
      </c>
      <c r="C54" s="148">
        <v>3.074947902747981</v>
      </c>
      <c r="D54" s="148">
        <v>2.985365861605101</v>
      </c>
      <c r="E54" s="148">
        <v>2.15</v>
      </c>
      <c r="F54" s="148">
        <v>1.91</v>
      </c>
      <c r="G54" s="148">
        <v>2.005499133311733</v>
      </c>
      <c r="H54" s="148">
        <v>2.5946499511357417</v>
      </c>
      <c r="I54" s="199">
        <v>2.8216339295002566</v>
      </c>
    </row>
    <row r="55" spans="1:9" ht="12.75">
      <c r="A55" s="145" t="s">
        <v>613</v>
      </c>
      <c r="B55" s="148">
        <v>1.4921093929117177</v>
      </c>
      <c r="C55" s="148">
        <v>1.5301158046009162</v>
      </c>
      <c r="D55" s="148">
        <v>1.228010563713482</v>
      </c>
      <c r="E55" s="148">
        <v>1.46</v>
      </c>
      <c r="F55" s="148">
        <v>0.92</v>
      </c>
      <c r="G55" s="148">
        <v>0.8894328465592858</v>
      </c>
      <c r="H55" s="148">
        <v>1.4117721928364682</v>
      </c>
      <c r="I55" s="199">
        <v>1.7293075333027517</v>
      </c>
    </row>
    <row r="56" spans="1:9" ht="12.75">
      <c r="A56" s="145" t="s">
        <v>614</v>
      </c>
      <c r="B56" s="148">
        <v>0.09007681447696193</v>
      </c>
      <c r="C56" s="148">
        <v>0.28380947381586535</v>
      </c>
      <c r="D56" s="148">
        <v>0.298466928105814</v>
      </c>
      <c r="E56" s="148">
        <v>0.02</v>
      </c>
      <c r="F56" s="148">
        <v>0.04</v>
      </c>
      <c r="G56" s="148">
        <v>0.11724816544296249</v>
      </c>
      <c r="H56" s="148">
        <v>0.009337655549930572</v>
      </c>
      <c r="I56" s="199">
        <v>0.008604510640261112</v>
      </c>
    </row>
    <row r="57" spans="1:9" ht="12.75">
      <c r="A57" s="145"/>
      <c r="B57" s="148"/>
      <c r="C57" s="148"/>
      <c r="D57" s="148"/>
      <c r="E57" s="148"/>
      <c r="F57" s="148"/>
      <c r="G57" s="148"/>
      <c r="H57" s="148"/>
      <c r="I57" s="148"/>
    </row>
    <row r="58" spans="1:9" ht="12.75">
      <c r="A58" s="149" t="s">
        <v>43</v>
      </c>
      <c r="B58" s="150">
        <v>99.99999999999999</v>
      </c>
      <c r="C58" s="150">
        <v>100</v>
      </c>
      <c r="D58" s="150">
        <v>100</v>
      </c>
      <c r="E58" s="150">
        <v>100</v>
      </c>
      <c r="F58" s="150">
        <v>100</v>
      </c>
      <c r="G58" s="150">
        <v>100</v>
      </c>
      <c r="H58" s="150">
        <v>100</v>
      </c>
      <c r="I58" s="150">
        <f>SUM(I45:I56)</f>
        <v>100.00000000000001</v>
      </c>
    </row>
  </sheetData>
  <sheetProtection/>
  <mergeCells count="7">
    <mergeCell ref="A42:G42"/>
    <mergeCell ref="A1:G1"/>
    <mergeCell ref="A3:H3"/>
    <mergeCell ref="A22:G22"/>
    <mergeCell ref="A23:G23"/>
    <mergeCell ref="A40:F40"/>
    <mergeCell ref="A41:G41"/>
  </mergeCells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Z39"/>
  <sheetViews>
    <sheetView zoomScalePageLayoutView="0" workbookViewId="0" topLeftCell="O1">
      <selection activeCell="Y39" sqref="Y39"/>
    </sheetView>
  </sheetViews>
  <sheetFormatPr defaultColWidth="9.140625" defaultRowHeight="12.75"/>
  <cols>
    <col min="1" max="1" width="0.9921875" style="0" customWidth="1"/>
    <col min="2" max="2" width="60.421875" style="0" bestFit="1" customWidth="1"/>
    <col min="3" max="26" width="14.7109375" style="0" customWidth="1"/>
  </cols>
  <sheetData>
    <row r="1" s="156" customFormat="1" ht="15">
      <c r="B1" s="154" t="s">
        <v>615</v>
      </c>
    </row>
    <row r="2" spans="2:5" s="156" customFormat="1" ht="31.5" customHeight="1">
      <c r="B2" s="239" t="s">
        <v>664</v>
      </c>
      <c r="C2" s="208"/>
      <c r="D2" s="208"/>
      <c r="E2" s="208"/>
    </row>
    <row r="3" s="156" customFormat="1" ht="18" customHeight="1"/>
    <row r="4" spans="2:26" s="185" customFormat="1" ht="24">
      <c r="B4" s="183" t="s">
        <v>622</v>
      </c>
      <c r="C4" s="184" t="s">
        <v>0</v>
      </c>
      <c r="D4" s="184" t="s">
        <v>21</v>
      </c>
      <c r="E4" s="184" t="s">
        <v>22</v>
      </c>
      <c r="F4" s="184" t="s">
        <v>24</v>
      </c>
      <c r="G4" s="184" t="s">
        <v>25</v>
      </c>
      <c r="H4" s="184" t="s">
        <v>26</v>
      </c>
      <c r="I4" s="184" t="s">
        <v>419</v>
      </c>
      <c r="J4" s="184" t="s">
        <v>420</v>
      </c>
      <c r="K4" s="184" t="s">
        <v>32</v>
      </c>
      <c r="L4" s="180" t="s">
        <v>23</v>
      </c>
      <c r="M4" s="184" t="s">
        <v>421</v>
      </c>
      <c r="N4" s="184" t="s">
        <v>34</v>
      </c>
      <c r="O4" s="184" t="s">
        <v>618</v>
      </c>
      <c r="P4" s="184" t="s">
        <v>36</v>
      </c>
      <c r="Q4" s="184" t="s">
        <v>623</v>
      </c>
      <c r="R4" s="184" t="s">
        <v>572</v>
      </c>
      <c r="S4" s="184" t="s">
        <v>39</v>
      </c>
      <c r="T4" s="184" t="s">
        <v>41</v>
      </c>
      <c r="U4" s="184" t="s">
        <v>42</v>
      </c>
      <c r="V4" s="184" t="s">
        <v>43</v>
      </c>
      <c r="W4" s="184" t="s">
        <v>44</v>
      </c>
      <c r="X4" s="184" t="s">
        <v>619</v>
      </c>
      <c r="Y4" s="184" t="s">
        <v>620</v>
      </c>
      <c r="Z4" s="184" t="s">
        <v>46</v>
      </c>
    </row>
    <row r="5" spans="2:26" s="156" customFormat="1" ht="18" customHeight="1">
      <c r="B5" s="159" t="s">
        <v>624</v>
      </c>
      <c r="C5" s="155">
        <v>2139726.38</v>
      </c>
      <c r="D5" s="155">
        <v>0</v>
      </c>
      <c r="E5" s="155">
        <v>5846001.16</v>
      </c>
      <c r="F5" s="155">
        <v>830001309.39</v>
      </c>
      <c r="G5" s="155">
        <v>0</v>
      </c>
      <c r="H5" s="155">
        <v>429676.37</v>
      </c>
      <c r="I5" s="155">
        <v>0</v>
      </c>
      <c r="J5" s="155">
        <v>17415261.07</v>
      </c>
      <c r="K5" s="155">
        <v>3595987.26</v>
      </c>
      <c r="L5" s="155">
        <v>500413935.28</v>
      </c>
      <c r="M5" s="155">
        <v>103182439</v>
      </c>
      <c r="N5" s="155">
        <v>185187066.24</v>
      </c>
      <c r="O5" s="155">
        <v>20738173.87</v>
      </c>
      <c r="P5" s="155">
        <v>726739.73</v>
      </c>
      <c r="Q5" s="155">
        <v>0</v>
      </c>
      <c r="R5" s="155">
        <v>16299676.24</v>
      </c>
      <c r="S5" s="155">
        <v>1630717.4</v>
      </c>
      <c r="T5" s="155">
        <v>8717605122.25</v>
      </c>
      <c r="U5" s="155">
        <v>5846493.35</v>
      </c>
      <c r="V5" s="155">
        <v>0</v>
      </c>
      <c r="W5" s="155">
        <v>749423264.13</v>
      </c>
      <c r="X5" s="155">
        <v>0</v>
      </c>
      <c r="Y5" s="155">
        <v>6304831285.69</v>
      </c>
      <c r="Z5" s="155">
        <v>721489267.45</v>
      </c>
    </row>
    <row r="6" spans="2:26" s="156" customFormat="1" ht="18" customHeight="1">
      <c r="B6" s="159" t="s">
        <v>625</v>
      </c>
      <c r="C6" s="155">
        <v>376.2</v>
      </c>
      <c r="D6" s="155">
        <v>0</v>
      </c>
      <c r="E6" s="155">
        <v>15278.38</v>
      </c>
      <c r="F6" s="155">
        <v>7452380.79</v>
      </c>
      <c r="G6" s="155">
        <v>0</v>
      </c>
      <c r="H6" s="155">
        <v>4838.11</v>
      </c>
      <c r="I6" s="155">
        <v>0</v>
      </c>
      <c r="J6" s="155">
        <v>112849.12</v>
      </c>
      <c r="K6" s="155">
        <v>48778.4</v>
      </c>
      <c r="L6" s="155">
        <v>4735302.53</v>
      </c>
      <c r="M6" s="155">
        <v>182620</v>
      </c>
      <c r="N6" s="155">
        <v>901674.26</v>
      </c>
      <c r="O6" s="155">
        <v>599409.9400000001</v>
      </c>
      <c r="P6" s="155">
        <v>0</v>
      </c>
      <c r="Q6" s="155">
        <v>0</v>
      </c>
      <c r="R6" s="155">
        <v>270609.6</v>
      </c>
      <c r="S6" s="155">
        <v>21469.81</v>
      </c>
      <c r="T6" s="155">
        <v>58184255.37</v>
      </c>
      <c r="U6" s="155">
        <v>2505.9500000000003</v>
      </c>
      <c r="V6" s="155">
        <v>0</v>
      </c>
      <c r="W6" s="155">
        <v>5602835.24</v>
      </c>
      <c r="X6" s="155">
        <v>0</v>
      </c>
      <c r="Y6" s="155">
        <v>37638191.51</v>
      </c>
      <c r="Z6" s="155">
        <v>7737721.46</v>
      </c>
    </row>
    <row r="7" spans="2:26" s="156" customFormat="1" ht="18" customHeight="1">
      <c r="B7" s="159" t="s">
        <v>626</v>
      </c>
      <c r="C7" s="155">
        <v>28982.2</v>
      </c>
      <c r="D7" s="155">
        <v>519364151.35</v>
      </c>
      <c r="E7" s="155">
        <v>0</v>
      </c>
      <c r="F7" s="155">
        <v>16675254.81</v>
      </c>
      <c r="G7" s="155">
        <v>4029460.08</v>
      </c>
      <c r="H7" s="155">
        <v>0</v>
      </c>
      <c r="I7" s="155">
        <v>0</v>
      </c>
      <c r="J7" s="155">
        <v>0</v>
      </c>
      <c r="K7" s="155">
        <v>0</v>
      </c>
      <c r="L7" s="155">
        <v>17258009.71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4378358.36</v>
      </c>
      <c r="S7" s="155">
        <v>0</v>
      </c>
      <c r="T7" s="155">
        <v>1028713081.64</v>
      </c>
      <c r="U7" s="155">
        <v>0</v>
      </c>
      <c r="V7" s="155">
        <v>0</v>
      </c>
      <c r="W7" s="155">
        <v>2726280.97</v>
      </c>
      <c r="X7" s="155">
        <v>70598172.08</v>
      </c>
      <c r="Y7" s="155">
        <v>267723324.94</v>
      </c>
      <c r="Z7" s="155">
        <v>2988821.59</v>
      </c>
    </row>
    <row r="8" spans="2:26" s="156" customFormat="1" ht="18" customHeight="1">
      <c r="B8" s="159" t="s">
        <v>627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909395.2</v>
      </c>
      <c r="U8" s="155">
        <v>0</v>
      </c>
      <c r="V8" s="155">
        <v>0</v>
      </c>
      <c r="W8" s="155">
        <v>0</v>
      </c>
      <c r="X8" s="155">
        <v>0</v>
      </c>
      <c r="Y8" s="155">
        <v>0</v>
      </c>
      <c r="Z8" s="155">
        <v>5</v>
      </c>
    </row>
    <row r="9" spans="2:26" s="156" customFormat="1" ht="18" customHeight="1">
      <c r="B9" s="159" t="s">
        <v>628</v>
      </c>
      <c r="C9" s="155">
        <v>268296.28</v>
      </c>
      <c r="D9" s="155">
        <v>0</v>
      </c>
      <c r="E9" s="155">
        <v>0</v>
      </c>
      <c r="F9" s="155">
        <v>1862327.08</v>
      </c>
      <c r="G9" s="155">
        <v>0</v>
      </c>
      <c r="H9" s="155">
        <v>0</v>
      </c>
      <c r="I9" s="155">
        <v>0</v>
      </c>
      <c r="J9" s="155">
        <v>260425</v>
      </c>
      <c r="K9" s="155">
        <v>90000</v>
      </c>
      <c r="L9" s="155">
        <v>577163.05</v>
      </c>
      <c r="M9" s="155">
        <v>192927</v>
      </c>
      <c r="N9" s="155">
        <v>5036594.14</v>
      </c>
      <c r="O9" s="155">
        <v>0</v>
      </c>
      <c r="P9" s="155">
        <v>0</v>
      </c>
      <c r="Q9" s="155">
        <v>0</v>
      </c>
      <c r="R9" s="155">
        <v>0</v>
      </c>
      <c r="S9" s="155">
        <v>9000</v>
      </c>
      <c r="T9" s="155">
        <v>117621740.82</v>
      </c>
      <c r="U9" s="155">
        <v>27345</v>
      </c>
      <c r="V9" s="155">
        <v>34478674.06</v>
      </c>
      <c r="W9" s="155">
        <v>0</v>
      </c>
      <c r="X9" s="155">
        <v>0</v>
      </c>
      <c r="Y9" s="155">
        <v>167821222.23</v>
      </c>
      <c r="Z9" s="155">
        <v>449741.96</v>
      </c>
    </row>
    <row r="10" spans="2:26" s="156" customFormat="1" ht="18" customHeight="1">
      <c r="B10" s="159" t="s">
        <v>629</v>
      </c>
      <c r="C10" s="155">
        <v>0</v>
      </c>
      <c r="D10" s="155">
        <v>0</v>
      </c>
      <c r="E10" s="155">
        <v>0</v>
      </c>
      <c r="F10" s="155">
        <v>0</v>
      </c>
      <c r="G10" s="155">
        <v>3278095.83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8421380.56</v>
      </c>
      <c r="W10" s="155">
        <v>0</v>
      </c>
      <c r="X10" s="155">
        <v>8292061.67</v>
      </c>
      <c r="Y10" s="155">
        <v>0</v>
      </c>
      <c r="Z10" s="155">
        <v>0</v>
      </c>
    </row>
    <row r="11" spans="2:26" s="156" customFormat="1" ht="18" customHeight="1">
      <c r="B11" s="159" t="s">
        <v>630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2405294.54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67243191.08</v>
      </c>
      <c r="R11" s="155">
        <v>0</v>
      </c>
      <c r="S11" s="155">
        <v>0</v>
      </c>
      <c r="T11" s="155">
        <v>0</v>
      </c>
      <c r="U11" s="155">
        <v>0</v>
      </c>
      <c r="V11" s="155">
        <v>109487822.93</v>
      </c>
      <c r="W11" s="155">
        <v>19415394.11</v>
      </c>
      <c r="X11" s="155">
        <v>0</v>
      </c>
      <c r="Y11" s="155">
        <v>0</v>
      </c>
      <c r="Z11" s="155">
        <v>0</v>
      </c>
    </row>
    <row r="12" spans="2:26" s="156" customFormat="1" ht="18" customHeight="1">
      <c r="B12" s="159" t="s">
        <v>631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491.9</v>
      </c>
      <c r="T12" s="155">
        <v>0</v>
      </c>
      <c r="U12" s="155">
        <v>0</v>
      </c>
      <c r="V12" s="155">
        <v>0</v>
      </c>
      <c r="W12" s="155">
        <v>3542563.15</v>
      </c>
      <c r="X12" s="155">
        <v>0</v>
      </c>
      <c r="Y12" s="155">
        <v>0</v>
      </c>
      <c r="Z12" s="155">
        <v>0</v>
      </c>
    </row>
    <row r="13" spans="2:26" s="156" customFormat="1" ht="18" customHeight="1">
      <c r="B13" s="159" t="s">
        <v>632</v>
      </c>
      <c r="C13" s="155">
        <v>1775.77</v>
      </c>
      <c r="D13" s="155">
        <v>0</v>
      </c>
      <c r="E13" s="155">
        <v>0</v>
      </c>
      <c r="F13" s="155">
        <v>61747872.85</v>
      </c>
      <c r="G13" s="155">
        <v>0</v>
      </c>
      <c r="H13" s="155">
        <v>0</v>
      </c>
      <c r="I13" s="155">
        <v>0</v>
      </c>
      <c r="J13" s="155">
        <v>176088.45</v>
      </c>
      <c r="K13" s="155">
        <v>520340.7</v>
      </c>
      <c r="L13" s="155">
        <v>42485873.75</v>
      </c>
      <c r="M13" s="155">
        <v>3411055</v>
      </c>
      <c r="N13" s="155">
        <v>12172751.01</v>
      </c>
      <c r="O13" s="155">
        <v>59785.39</v>
      </c>
      <c r="P13" s="155">
        <v>3745</v>
      </c>
      <c r="Q13" s="155">
        <v>0</v>
      </c>
      <c r="R13" s="155">
        <v>1140165.41</v>
      </c>
      <c r="S13" s="155">
        <v>5577.81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380275013.11</v>
      </c>
      <c r="Z13" s="155">
        <v>0</v>
      </c>
    </row>
    <row r="14" spans="2:26" s="156" customFormat="1" ht="18" customHeight="1">
      <c r="B14" s="159" t="s">
        <v>633</v>
      </c>
      <c r="C14" s="155">
        <v>2439156.83</v>
      </c>
      <c r="D14" s="155">
        <v>519364151.35</v>
      </c>
      <c r="E14" s="155">
        <v>5861279.54</v>
      </c>
      <c r="F14" s="155">
        <v>917739144.92</v>
      </c>
      <c r="G14" s="155">
        <v>7307555.91</v>
      </c>
      <c r="H14" s="155">
        <v>434514.48</v>
      </c>
      <c r="I14" s="155">
        <v>2405294.54</v>
      </c>
      <c r="J14" s="155">
        <v>17964623.64</v>
      </c>
      <c r="K14" s="155">
        <v>4255106.36</v>
      </c>
      <c r="L14" s="155">
        <v>565470284.32</v>
      </c>
      <c r="M14" s="155">
        <v>106969041</v>
      </c>
      <c r="N14" s="155">
        <v>203298085.65</v>
      </c>
      <c r="O14" s="155">
        <v>21397369.2</v>
      </c>
      <c r="P14" s="155">
        <v>730484.73</v>
      </c>
      <c r="Q14" s="155">
        <v>67243191.08</v>
      </c>
      <c r="R14" s="155">
        <v>22088809.61</v>
      </c>
      <c r="S14" s="155">
        <v>1667256.92</v>
      </c>
      <c r="T14" s="155">
        <v>9923033595.3</v>
      </c>
      <c r="U14" s="155">
        <v>5876344.3</v>
      </c>
      <c r="V14" s="155">
        <v>152387877.55</v>
      </c>
      <c r="W14" s="155">
        <v>780710337.6</v>
      </c>
      <c r="X14" s="155">
        <v>78890233.75</v>
      </c>
      <c r="Y14" s="155">
        <v>7158289037.48</v>
      </c>
      <c r="Z14" s="155">
        <v>732665557.46</v>
      </c>
    </row>
    <row r="15" spans="2:26" s="156" customFormat="1" ht="18" customHeight="1">
      <c r="B15" s="159" t="s">
        <v>634</v>
      </c>
      <c r="C15" s="155">
        <v>472753.03</v>
      </c>
      <c r="D15" s="155">
        <v>23748724.9</v>
      </c>
      <c r="E15" s="155">
        <v>870157.43</v>
      </c>
      <c r="F15" s="155">
        <v>56352086.93</v>
      </c>
      <c r="G15" s="155">
        <v>3286602.79</v>
      </c>
      <c r="H15" s="155">
        <v>93467.51</v>
      </c>
      <c r="I15" s="155">
        <v>131865.35</v>
      </c>
      <c r="J15" s="155">
        <v>2669970.06</v>
      </c>
      <c r="K15" s="155">
        <v>471798.05</v>
      </c>
      <c r="L15" s="155">
        <v>52293909.57</v>
      </c>
      <c r="M15" s="155">
        <v>13710404.01</v>
      </c>
      <c r="N15" s="155">
        <v>22964218.66</v>
      </c>
      <c r="O15" s="155">
        <v>5447903.79</v>
      </c>
      <c r="P15" s="155">
        <v>557201.68</v>
      </c>
      <c r="Q15" s="155">
        <v>7057429.27</v>
      </c>
      <c r="R15" s="155">
        <v>4536218.22</v>
      </c>
      <c r="S15" s="155">
        <v>896827.49</v>
      </c>
      <c r="T15" s="155">
        <v>818807154.26</v>
      </c>
      <c r="U15" s="155">
        <v>595843.11</v>
      </c>
      <c r="V15" s="155">
        <v>16200759.46</v>
      </c>
      <c r="W15" s="155">
        <v>73407112.47</v>
      </c>
      <c r="X15" s="155">
        <v>10545655.77</v>
      </c>
      <c r="Y15" s="155">
        <v>455601941.47</v>
      </c>
      <c r="Z15" s="155">
        <v>48469201.15</v>
      </c>
    </row>
    <row r="16" spans="2:26" s="156" customFormat="1" ht="18" customHeight="1">
      <c r="B16" s="159" t="s">
        <v>635</v>
      </c>
      <c r="C16" s="155">
        <v>0</v>
      </c>
      <c r="D16" s="155">
        <v>0</v>
      </c>
      <c r="E16" s="155">
        <v>798650.15</v>
      </c>
      <c r="F16" s="155">
        <v>29251944.46</v>
      </c>
      <c r="G16" s="155">
        <v>0</v>
      </c>
      <c r="H16" s="155">
        <v>0</v>
      </c>
      <c r="I16" s="155">
        <v>0</v>
      </c>
      <c r="J16" s="155">
        <v>0</v>
      </c>
      <c r="K16" s="155">
        <v>2651.21</v>
      </c>
      <c r="L16" s="155">
        <v>22162402.68</v>
      </c>
      <c r="M16" s="155">
        <v>7686555.01</v>
      </c>
      <c r="N16" s="155">
        <v>4084345.34</v>
      </c>
      <c r="O16" s="155">
        <v>1066509.8</v>
      </c>
      <c r="P16" s="155">
        <v>79536.97</v>
      </c>
      <c r="Q16" s="155">
        <v>0</v>
      </c>
      <c r="R16" s="155">
        <v>16738.81</v>
      </c>
      <c r="S16" s="155">
        <v>0</v>
      </c>
      <c r="T16" s="155">
        <v>565898349.12</v>
      </c>
      <c r="U16" s="155">
        <v>0</v>
      </c>
      <c r="V16" s="155">
        <v>1319348.27</v>
      </c>
      <c r="W16" s="155">
        <v>34874434.32</v>
      </c>
      <c r="X16" s="155">
        <v>0</v>
      </c>
      <c r="Y16" s="155">
        <v>296640861.75</v>
      </c>
      <c r="Z16" s="155">
        <v>29538453.47</v>
      </c>
    </row>
    <row r="17" spans="2:26" s="156" customFormat="1" ht="18" customHeight="1">
      <c r="B17" s="159" t="s">
        <v>636</v>
      </c>
      <c r="C17" s="155">
        <v>870721.86</v>
      </c>
      <c r="D17" s="155">
        <v>90915150.39</v>
      </c>
      <c r="E17" s="155">
        <v>2103066.08</v>
      </c>
      <c r="F17" s="155">
        <v>342366046.2</v>
      </c>
      <c r="G17" s="155">
        <v>3245494.08</v>
      </c>
      <c r="H17" s="155">
        <v>63304.38</v>
      </c>
      <c r="I17" s="155">
        <v>738257.5</v>
      </c>
      <c r="J17" s="155">
        <v>4317017.97</v>
      </c>
      <c r="K17" s="155">
        <v>1579879.88</v>
      </c>
      <c r="L17" s="155">
        <v>199793083.66</v>
      </c>
      <c r="M17" s="155">
        <v>30147214.01</v>
      </c>
      <c r="N17" s="155">
        <v>70930354.93</v>
      </c>
      <c r="O17" s="155">
        <v>11709929.07</v>
      </c>
      <c r="P17" s="155">
        <v>192233.17</v>
      </c>
      <c r="Q17" s="155">
        <v>26990633.2</v>
      </c>
      <c r="R17" s="155">
        <v>4952559.53</v>
      </c>
      <c r="S17" s="155">
        <v>627248.51</v>
      </c>
      <c r="T17" s="155">
        <v>3374858837.88</v>
      </c>
      <c r="U17" s="155">
        <v>1094459.82</v>
      </c>
      <c r="V17" s="155">
        <v>44817673.48</v>
      </c>
      <c r="W17" s="155">
        <v>193389980.29</v>
      </c>
      <c r="X17" s="155">
        <v>32063718.68</v>
      </c>
      <c r="Y17" s="155">
        <v>2324779451.44</v>
      </c>
      <c r="Z17" s="155">
        <v>330210377.4</v>
      </c>
    </row>
    <row r="18" spans="2:26" s="156" customFormat="1" ht="18" customHeight="1">
      <c r="B18" s="159" t="s">
        <v>637</v>
      </c>
      <c r="C18" s="155">
        <v>0</v>
      </c>
      <c r="D18" s="155">
        <v>0</v>
      </c>
      <c r="E18" s="155">
        <v>1236421.42</v>
      </c>
      <c r="F18" s="155">
        <v>13325112.64</v>
      </c>
      <c r="G18" s="155">
        <v>3423079.39</v>
      </c>
      <c r="H18" s="155">
        <v>0</v>
      </c>
      <c r="I18" s="155">
        <v>0</v>
      </c>
      <c r="J18" s="155">
        <v>0</v>
      </c>
      <c r="K18" s="155">
        <v>0</v>
      </c>
      <c r="L18" s="155">
        <v>7319366.03</v>
      </c>
      <c r="M18" s="155">
        <v>4793009</v>
      </c>
      <c r="N18" s="155">
        <v>2478913.7</v>
      </c>
      <c r="O18" s="155">
        <v>0</v>
      </c>
      <c r="P18" s="155">
        <v>1184478.24</v>
      </c>
      <c r="Q18" s="155">
        <v>1002735.09</v>
      </c>
      <c r="R18" s="155">
        <v>666901.27</v>
      </c>
      <c r="S18" s="155">
        <v>0</v>
      </c>
      <c r="T18" s="155">
        <v>577785766.5</v>
      </c>
      <c r="U18" s="155">
        <v>0</v>
      </c>
      <c r="V18" s="155">
        <v>4477975.94</v>
      </c>
      <c r="W18" s="155">
        <v>57024066.95</v>
      </c>
      <c r="X18" s="155">
        <v>733995.63</v>
      </c>
      <c r="Y18" s="155">
        <v>225131253.8</v>
      </c>
      <c r="Z18" s="155">
        <v>15117364.9</v>
      </c>
    </row>
    <row r="19" spans="2:26" s="156" customFormat="1" ht="18" customHeight="1">
      <c r="B19" s="159" t="s">
        <v>638</v>
      </c>
      <c r="C19" s="155">
        <v>168787.64</v>
      </c>
      <c r="D19" s="155">
        <v>10278311.55</v>
      </c>
      <c r="E19" s="155">
        <v>1346555.11</v>
      </c>
      <c r="F19" s="155">
        <v>0</v>
      </c>
      <c r="G19" s="155">
        <v>718325.12</v>
      </c>
      <c r="H19" s="155">
        <v>40673.76</v>
      </c>
      <c r="I19" s="155">
        <v>67295.29000000001</v>
      </c>
      <c r="J19" s="155">
        <v>1596725.17</v>
      </c>
      <c r="K19" s="155">
        <v>180102.7</v>
      </c>
      <c r="L19" s="155">
        <v>92855774.71</v>
      </c>
      <c r="M19" s="155">
        <v>16888111</v>
      </c>
      <c r="N19" s="155">
        <v>26509876.64</v>
      </c>
      <c r="O19" s="155">
        <v>2221456.68</v>
      </c>
      <c r="P19" s="155">
        <v>705562.17</v>
      </c>
      <c r="Q19" s="155">
        <v>3330830.98</v>
      </c>
      <c r="R19" s="155">
        <v>1446325.06</v>
      </c>
      <c r="S19" s="155">
        <v>624442.4500000001</v>
      </c>
      <c r="T19" s="155">
        <v>863131183.99</v>
      </c>
      <c r="U19" s="155">
        <v>193171.92</v>
      </c>
      <c r="V19" s="155">
        <v>22274716.75</v>
      </c>
      <c r="W19" s="155">
        <v>119580489.26</v>
      </c>
      <c r="X19" s="155">
        <v>5712720.61</v>
      </c>
      <c r="Y19" s="155">
        <v>663963646.56</v>
      </c>
      <c r="Z19" s="155">
        <v>45655835.34</v>
      </c>
    </row>
    <row r="20" spans="2:26" s="156" customFormat="1" ht="18" customHeight="1">
      <c r="B20" s="159" t="s">
        <v>639</v>
      </c>
      <c r="C20" s="155">
        <v>77913.58</v>
      </c>
      <c r="D20" s="155">
        <v>228724.92</v>
      </c>
      <c r="E20" s="155">
        <v>1452315.28</v>
      </c>
      <c r="F20" s="155">
        <v>6837754.03</v>
      </c>
      <c r="G20" s="155">
        <v>583674.36</v>
      </c>
      <c r="H20" s="155">
        <v>14159.66</v>
      </c>
      <c r="I20" s="155">
        <v>154137.75</v>
      </c>
      <c r="J20" s="155">
        <v>740443.2</v>
      </c>
      <c r="K20" s="155">
        <v>448602.26</v>
      </c>
      <c r="L20" s="155">
        <v>3022932.02</v>
      </c>
      <c r="M20" s="155">
        <v>960396</v>
      </c>
      <c r="N20" s="155">
        <v>1768047.31</v>
      </c>
      <c r="O20" s="155">
        <v>512533.68</v>
      </c>
      <c r="P20" s="155">
        <v>133369.05</v>
      </c>
      <c r="Q20" s="155">
        <v>757481.73</v>
      </c>
      <c r="R20" s="155">
        <v>600060.15</v>
      </c>
      <c r="S20" s="155">
        <v>47277.24</v>
      </c>
      <c r="T20" s="155">
        <v>51135466.48</v>
      </c>
      <c r="U20" s="155">
        <v>61074.89</v>
      </c>
      <c r="V20" s="155">
        <v>2017416.97</v>
      </c>
      <c r="W20" s="155">
        <v>6441569.16</v>
      </c>
      <c r="X20" s="155">
        <v>207008.64</v>
      </c>
      <c r="Y20" s="155">
        <v>47914731.42</v>
      </c>
      <c r="Z20" s="155">
        <v>8183409.9</v>
      </c>
    </row>
    <row r="21" spans="2:26" s="156" customFormat="1" ht="18" customHeight="1">
      <c r="B21" s="159" t="s">
        <v>640</v>
      </c>
      <c r="C21" s="155">
        <v>0</v>
      </c>
      <c r="D21" s="155">
        <v>78809264.49</v>
      </c>
      <c r="E21" s="155">
        <v>60854.99</v>
      </c>
      <c r="F21" s="155">
        <v>81088041.93</v>
      </c>
      <c r="G21" s="155">
        <v>0</v>
      </c>
      <c r="H21" s="155">
        <v>26600</v>
      </c>
      <c r="I21" s="155">
        <v>517827.4</v>
      </c>
      <c r="J21" s="155">
        <v>4998343.07</v>
      </c>
      <c r="K21" s="155">
        <v>1621263.53</v>
      </c>
      <c r="L21" s="155">
        <v>33954534.01</v>
      </c>
      <c r="M21" s="155">
        <v>11284039</v>
      </c>
      <c r="N21" s="155">
        <v>13325560.25</v>
      </c>
      <c r="O21" s="155">
        <v>1763031.6</v>
      </c>
      <c r="P21" s="155">
        <v>3679359.76</v>
      </c>
      <c r="Q21" s="155">
        <v>0</v>
      </c>
      <c r="R21" s="155">
        <v>1522612.89</v>
      </c>
      <c r="S21" s="155">
        <v>0</v>
      </c>
      <c r="T21" s="155">
        <v>405484410.97</v>
      </c>
      <c r="U21" s="155">
        <v>0</v>
      </c>
      <c r="V21" s="155">
        <v>6368649.84</v>
      </c>
      <c r="W21" s="155">
        <v>41593615.51</v>
      </c>
      <c r="X21" s="155">
        <v>6469489.56</v>
      </c>
      <c r="Y21" s="155">
        <v>554576019.85</v>
      </c>
      <c r="Z21" s="155">
        <v>51297720.04</v>
      </c>
    </row>
    <row r="22" spans="2:26" s="156" customFormat="1" ht="18" customHeight="1">
      <c r="B22" s="159" t="s">
        <v>641</v>
      </c>
      <c r="C22" s="155">
        <v>7532.58</v>
      </c>
      <c r="D22" s="155">
        <v>4993529.17</v>
      </c>
      <c r="E22" s="155">
        <v>205429.55</v>
      </c>
      <c r="F22" s="155">
        <v>6140216.8</v>
      </c>
      <c r="G22" s="155">
        <v>718928.06</v>
      </c>
      <c r="H22" s="155">
        <v>1048.3</v>
      </c>
      <c r="I22" s="155">
        <v>47230.62</v>
      </c>
      <c r="J22" s="155">
        <v>547332.52</v>
      </c>
      <c r="K22" s="155">
        <v>59925.12</v>
      </c>
      <c r="L22" s="155">
        <v>4472444.69</v>
      </c>
      <c r="M22" s="155">
        <v>1715880</v>
      </c>
      <c r="N22" s="155">
        <v>1185250.15</v>
      </c>
      <c r="O22" s="155">
        <v>178182.57</v>
      </c>
      <c r="P22" s="155">
        <v>4532.9800000000005</v>
      </c>
      <c r="Q22" s="155">
        <v>787476.86</v>
      </c>
      <c r="R22" s="155">
        <v>380335.25</v>
      </c>
      <c r="S22" s="155">
        <v>39183.76</v>
      </c>
      <c r="T22" s="155">
        <v>207369535.25</v>
      </c>
      <c r="U22" s="155">
        <v>129603.13</v>
      </c>
      <c r="V22" s="155">
        <v>1113970.93</v>
      </c>
      <c r="W22" s="155">
        <v>21591597.65</v>
      </c>
      <c r="X22" s="155">
        <v>729821.92</v>
      </c>
      <c r="Y22" s="155">
        <v>98364667.9</v>
      </c>
      <c r="Z22" s="155">
        <v>7022838.63</v>
      </c>
    </row>
    <row r="23" spans="2:26" s="156" customFormat="1" ht="18" customHeight="1">
      <c r="B23" s="159" t="s">
        <v>642</v>
      </c>
      <c r="C23" s="155">
        <v>69932.33</v>
      </c>
      <c r="D23" s="155">
        <v>12391576.01</v>
      </c>
      <c r="E23" s="155">
        <v>97209.47</v>
      </c>
      <c r="F23" s="155">
        <v>32511148.95</v>
      </c>
      <c r="G23" s="155">
        <v>61977.95</v>
      </c>
      <c r="H23" s="155">
        <v>7075.89</v>
      </c>
      <c r="I23" s="155">
        <v>39507.270000000004</v>
      </c>
      <c r="J23" s="155">
        <v>292433.69</v>
      </c>
      <c r="K23" s="155">
        <v>202580.89</v>
      </c>
      <c r="L23" s="155">
        <v>18097152</v>
      </c>
      <c r="M23" s="155">
        <v>2502521</v>
      </c>
      <c r="N23" s="155">
        <v>7076495.31</v>
      </c>
      <c r="O23" s="155">
        <v>819855.84</v>
      </c>
      <c r="P23" s="155">
        <v>21058.17</v>
      </c>
      <c r="Q23" s="155">
        <v>1616134.25</v>
      </c>
      <c r="R23" s="155">
        <v>26238.93</v>
      </c>
      <c r="S23" s="155">
        <v>33581.31</v>
      </c>
      <c r="T23" s="155">
        <v>386701988.21</v>
      </c>
      <c r="U23" s="155">
        <v>194404.7</v>
      </c>
      <c r="V23" s="155">
        <v>3290508.97</v>
      </c>
      <c r="W23" s="155">
        <v>4410225.38</v>
      </c>
      <c r="X23" s="155">
        <v>2715804.75</v>
      </c>
      <c r="Y23" s="155">
        <v>238240537.73</v>
      </c>
      <c r="Z23" s="155">
        <v>29529634.2</v>
      </c>
    </row>
    <row r="24" spans="2:26" s="156" customFormat="1" ht="18" customHeight="1">
      <c r="B24" s="159" t="s">
        <v>643</v>
      </c>
      <c r="C24" s="155">
        <v>1667641.02</v>
      </c>
      <c r="D24" s="155">
        <v>221365281.43</v>
      </c>
      <c r="E24" s="155">
        <v>8170659.48</v>
      </c>
      <c r="F24" s="155">
        <v>567872351.94</v>
      </c>
      <c r="G24" s="155">
        <v>12038081.75</v>
      </c>
      <c r="H24" s="155">
        <v>246329.5</v>
      </c>
      <c r="I24" s="155">
        <v>1696121.1800000002</v>
      </c>
      <c r="J24" s="155">
        <v>15162265.68</v>
      </c>
      <c r="K24" s="155">
        <v>4566803.64</v>
      </c>
      <c r="L24" s="155">
        <v>433971599.37</v>
      </c>
      <c r="M24" s="155">
        <v>89688129.03</v>
      </c>
      <c r="N24" s="155">
        <v>150323062.29</v>
      </c>
      <c r="O24" s="155">
        <v>23719403.03</v>
      </c>
      <c r="P24" s="155">
        <v>6557332.19</v>
      </c>
      <c r="Q24" s="155">
        <v>41542721.38</v>
      </c>
      <c r="R24" s="155">
        <v>14147990.11</v>
      </c>
      <c r="S24" s="155">
        <v>2268560.76</v>
      </c>
      <c r="T24" s="155">
        <v>7251172692.68</v>
      </c>
      <c r="U24" s="155">
        <v>2268557.57</v>
      </c>
      <c r="V24" s="155">
        <v>101881020.61</v>
      </c>
      <c r="W24" s="155">
        <v>552313090.99</v>
      </c>
      <c r="X24" s="155">
        <v>59178215.56</v>
      </c>
      <c r="Y24" s="155">
        <v>4905213111.92</v>
      </c>
      <c r="Z24" s="155">
        <v>565024835.03</v>
      </c>
    </row>
    <row r="25" spans="2:26" s="156" customFormat="1" ht="18" customHeight="1">
      <c r="B25" s="159" t="s">
        <v>644</v>
      </c>
      <c r="C25" s="155">
        <v>87022.89</v>
      </c>
      <c r="D25" s="155">
        <v>51697316.89</v>
      </c>
      <c r="E25" s="155">
        <v>75013.1</v>
      </c>
      <c r="F25" s="155">
        <v>39094623.3</v>
      </c>
      <c r="G25" s="155">
        <v>324338.5</v>
      </c>
      <c r="H25" s="155">
        <v>7424.17</v>
      </c>
      <c r="I25" s="155">
        <v>31153.96</v>
      </c>
      <c r="J25" s="155">
        <v>1691425.41</v>
      </c>
      <c r="K25" s="155">
        <v>652626.23</v>
      </c>
      <c r="L25" s="155">
        <v>52865173.77</v>
      </c>
      <c r="M25" s="155">
        <v>6654483</v>
      </c>
      <c r="N25" s="155">
        <v>11774895.98</v>
      </c>
      <c r="O25" s="155">
        <v>636010.63</v>
      </c>
      <c r="P25" s="155">
        <v>318438.12</v>
      </c>
      <c r="Q25" s="155">
        <v>1057958.22</v>
      </c>
      <c r="R25" s="155">
        <v>100759.25</v>
      </c>
      <c r="S25" s="155">
        <v>156204.42</v>
      </c>
      <c r="T25" s="155">
        <v>508637472.76</v>
      </c>
      <c r="U25" s="155">
        <v>64606.99</v>
      </c>
      <c r="V25" s="155">
        <v>10348068.79</v>
      </c>
      <c r="W25" s="155">
        <v>80575795.58</v>
      </c>
      <c r="X25" s="155">
        <v>26350939.69</v>
      </c>
      <c r="Y25" s="155">
        <v>503854117.05</v>
      </c>
      <c r="Z25" s="155">
        <v>55484832.42</v>
      </c>
    </row>
    <row r="26" spans="2:26" s="156" customFormat="1" ht="18" customHeight="1">
      <c r="B26" s="159" t="s">
        <v>645</v>
      </c>
      <c r="C26" s="155">
        <v>6847.6</v>
      </c>
      <c r="D26" s="155">
        <v>0</v>
      </c>
      <c r="E26" s="155">
        <v>167999.1</v>
      </c>
      <c r="F26" s="155">
        <v>29314441.59</v>
      </c>
      <c r="G26" s="155">
        <v>0</v>
      </c>
      <c r="H26" s="155">
        <v>549.09</v>
      </c>
      <c r="I26" s="155">
        <v>0</v>
      </c>
      <c r="J26" s="155">
        <v>29650.79</v>
      </c>
      <c r="K26" s="155">
        <v>6631.57</v>
      </c>
      <c r="L26" s="155">
        <v>11855516.81</v>
      </c>
      <c r="M26" s="155">
        <v>2410500</v>
      </c>
      <c r="N26" s="155">
        <v>2407190.56</v>
      </c>
      <c r="O26" s="155">
        <v>466938.31</v>
      </c>
      <c r="P26" s="155">
        <v>28389.32</v>
      </c>
      <c r="Q26" s="155">
        <v>104494.12</v>
      </c>
      <c r="R26" s="155">
        <v>109719.33</v>
      </c>
      <c r="S26" s="155">
        <v>7301.05</v>
      </c>
      <c r="T26" s="155">
        <v>304267099.97</v>
      </c>
      <c r="U26" s="155">
        <v>22375.49</v>
      </c>
      <c r="V26" s="155">
        <v>714653.26</v>
      </c>
      <c r="W26" s="155">
        <v>24099693.97</v>
      </c>
      <c r="X26" s="155">
        <v>0</v>
      </c>
      <c r="Y26" s="155">
        <v>22798093.81</v>
      </c>
      <c r="Z26" s="155">
        <v>7441414.72</v>
      </c>
    </row>
    <row r="27" spans="2:26" s="156" customFormat="1" ht="18" customHeight="1">
      <c r="B27" s="159" t="s">
        <v>646</v>
      </c>
      <c r="C27" s="155">
        <v>16955.35</v>
      </c>
      <c r="D27" s="155">
        <v>230859045.98</v>
      </c>
      <c r="E27" s="155">
        <v>233911.6</v>
      </c>
      <c r="F27" s="155">
        <v>33178548.2</v>
      </c>
      <c r="G27" s="155">
        <v>1445541.64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449602.31</v>
      </c>
      <c r="P27" s="155">
        <v>23671.03</v>
      </c>
      <c r="Q27" s="155">
        <v>2053462.64</v>
      </c>
      <c r="R27" s="155">
        <v>0</v>
      </c>
      <c r="S27" s="155">
        <v>0</v>
      </c>
      <c r="T27" s="155">
        <v>0</v>
      </c>
      <c r="U27" s="155">
        <v>0</v>
      </c>
      <c r="V27" s="155">
        <v>933877.89</v>
      </c>
      <c r="W27" s="155">
        <v>2033861.02</v>
      </c>
      <c r="X27" s="155">
        <v>404413.92</v>
      </c>
      <c r="Y27" s="155">
        <v>0</v>
      </c>
      <c r="Z27" s="155">
        <v>6728491.57</v>
      </c>
    </row>
    <row r="28" spans="2:26" s="156" customFormat="1" ht="18" customHeight="1">
      <c r="B28" s="159" t="s">
        <v>647</v>
      </c>
      <c r="C28" s="155">
        <v>110825.84</v>
      </c>
      <c r="D28" s="155">
        <v>282556362.87</v>
      </c>
      <c r="E28" s="155">
        <v>476923.8</v>
      </c>
      <c r="F28" s="155">
        <v>101587613.09</v>
      </c>
      <c r="G28" s="155">
        <v>1769880.14</v>
      </c>
      <c r="H28" s="155">
        <v>7973.26</v>
      </c>
      <c r="I28" s="155">
        <v>31153.96</v>
      </c>
      <c r="J28" s="155">
        <v>1721076.2000000002</v>
      </c>
      <c r="K28" s="155">
        <v>659257.8</v>
      </c>
      <c r="L28" s="155">
        <v>64720690.58</v>
      </c>
      <c r="M28" s="155">
        <v>9064983</v>
      </c>
      <c r="N28" s="155">
        <v>14182086.54</v>
      </c>
      <c r="O28" s="155">
        <v>1552551.25</v>
      </c>
      <c r="P28" s="155">
        <v>370498.47</v>
      </c>
      <c r="Q28" s="155">
        <v>3215914.98</v>
      </c>
      <c r="R28" s="155">
        <v>210478.58</v>
      </c>
      <c r="S28" s="155">
        <v>163505.47</v>
      </c>
      <c r="T28" s="155">
        <v>812904572.73</v>
      </c>
      <c r="U28" s="155">
        <v>86982.48</v>
      </c>
      <c r="V28" s="155">
        <v>11996599.94</v>
      </c>
      <c r="W28" s="155">
        <v>106709350.57</v>
      </c>
      <c r="X28" s="155">
        <v>26755353.61</v>
      </c>
      <c r="Y28" s="155">
        <v>526652210.86</v>
      </c>
      <c r="Z28" s="155">
        <v>69654738.71</v>
      </c>
    </row>
    <row r="29" spans="2:26" s="156" customFormat="1" ht="18" customHeight="1">
      <c r="B29" s="159" t="s">
        <v>648</v>
      </c>
      <c r="C29" s="155">
        <v>209850.77</v>
      </c>
      <c r="D29" s="155">
        <v>0</v>
      </c>
      <c r="E29" s="155">
        <v>228908.4</v>
      </c>
      <c r="F29" s="155">
        <v>185021.59</v>
      </c>
      <c r="G29" s="155">
        <v>0</v>
      </c>
      <c r="H29" s="155">
        <v>25419.9</v>
      </c>
      <c r="I29" s="155">
        <v>0</v>
      </c>
      <c r="J29" s="155">
        <v>939158.06</v>
      </c>
      <c r="K29" s="155">
        <v>238984.68</v>
      </c>
      <c r="L29" s="155">
        <v>35454522.24</v>
      </c>
      <c r="M29" s="155">
        <v>9450573</v>
      </c>
      <c r="N29" s="155">
        <v>12442102.7</v>
      </c>
      <c r="O29" s="155">
        <v>523234.48000000004</v>
      </c>
      <c r="P29" s="155">
        <v>33770.73</v>
      </c>
      <c r="Q29" s="155">
        <v>0</v>
      </c>
      <c r="R29" s="155">
        <v>15162.2</v>
      </c>
      <c r="S29" s="155">
        <v>121425.02</v>
      </c>
      <c r="T29" s="155">
        <v>1743222535.08</v>
      </c>
      <c r="U29" s="155">
        <v>377064.37</v>
      </c>
      <c r="V29" s="155">
        <v>210981.68</v>
      </c>
      <c r="W29" s="155">
        <v>6624787.7</v>
      </c>
      <c r="X29" s="155">
        <v>0</v>
      </c>
      <c r="Y29" s="155">
        <v>511155131.8</v>
      </c>
      <c r="Z29" s="155">
        <v>21607814.93</v>
      </c>
    </row>
    <row r="30" spans="2:26" s="156" customFormat="1" ht="18" customHeight="1">
      <c r="B30" s="159" t="s">
        <v>649</v>
      </c>
      <c r="C30" s="155">
        <v>2863.18</v>
      </c>
      <c r="D30" s="155">
        <v>25368744.81</v>
      </c>
      <c r="E30" s="155">
        <v>95958</v>
      </c>
      <c r="F30" s="155">
        <v>3794652.23</v>
      </c>
      <c r="G30" s="155">
        <v>31356.67</v>
      </c>
      <c r="H30" s="155">
        <v>0</v>
      </c>
      <c r="I30" s="155">
        <v>67983.54000000001</v>
      </c>
      <c r="J30" s="155">
        <v>0</v>
      </c>
      <c r="K30" s="155">
        <v>2505</v>
      </c>
      <c r="L30" s="155">
        <v>6064150.97</v>
      </c>
      <c r="M30" s="155">
        <v>1161</v>
      </c>
      <c r="N30" s="155">
        <v>0</v>
      </c>
      <c r="O30" s="155">
        <v>0</v>
      </c>
      <c r="P30" s="155">
        <v>2289.57</v>
      </c>
      <c r="Q30" s="155">
        <v>2715036.98</v>
      </c>
      <c r="R30" s="155">
        <v>55087.96</v>
      </c>
      <c r="S30" s="155">
        <v>0</v>
      </c>
      <c r="T30" s="155">
        <v>197911099.37</v>
      </c>
      <c r="U30" s="155">
        <v>0</v>
      </c>
      <c r="V30" s="155">
        <v>654864.37</v>
      </c>
      <c r="W30" s="155">
        <v>48406.21</v>
      </c>
      <c r="X30" s="155">
        <v>6853616.55</v>
      </c>
      <c r="Y30" s="155">
        <v>59404635.45</v>
      </c>
      <c r="Z30" s="155">
        <v>17</v>
      </c>
    </row>
    <row r="31" spans="2:26" s="156" customFormat="1" ht="18" customHeight="1">
      <c r="B31" s="159" t="s">
        <v>650</v>
      </c>
      <c r="C31" s="155">
        <v>127703.81</v>
      </c>
      <c r="D31" s="155">
        <v>8804724.45</v>
      </c>
      <c r="E31" s="155">
        <v>2506371.19</v>
      </c>
      <c r="F31" s="155">
        <v>127380460.84</v>
      </c>
      <c r="G31" s="155">
        <v>4403506.52</v>
      </c>
      <c r="H31" s="155">
        <v>131584.67</v>
      </c>
      <c r="I31" s="155">
        <v>223949.94</v>
      </c>
      <c r="J31" s="155">
        <v>3335284.57</v>
      </c>
      <c r="K31" s="155">
        <v>2628052.25</v>
      </c>
      <c r="L31" s="155">
        <v>90546184.97</v>
      </c>
      <c r="M31" s="155">
        <v>4131796</v>
      </c>
      <c r="N31" s="155">
        <v>28496233.18</v>
      </c>
      <c r="O31" s="155">
        <v>6867855.09</v>
      </c>
      <c r="P31" s="155">
        <v>845831.91</v>
      </c>
      <c r="Q31" s="155">
        <v>1489306.11</v>
      </c>
      <c r="R31" s="155">
        <v>6418322.38</v>
      </c>
      <c r="S31" s="155">
        <v>1491758.88</v>
      </c>
      <c r="T31" s="155">
        <v>758585129.9</v>
      </c>
      <c r="U31" s="155">
        <v>1233500.91</v>
      </c>
      <c r="V31" s="155">
        <v>31482428.19</v>
      </c>
      <c r="W31" s="155">
        <v>82862897.42</v>
      </c>
      <c r="X31" s="155">
        <v>33589897.61</v>
      </c>
      <c r="Y31" s="155">
        <v>779428330.61</v>
      </c>
      <c r="Z31" s="155">
        <v>114415272.37</v>
      </c>
    </row>
    <row r="32" spans="2:26" s="156" customFormat="1" ht="18" customHeight="1">
      <c r="B32" s="159" t="s">
        <v>651</v>
      </c>
      <c r="C32" s="155">
        <v>6597.11</v>
      </c>
      <c r="D32" s="155">
        <v>0</v>
      </c>
      <c r="E32" s="155">
        <v>3245156.96</v>
      </c>
      <c r="F32" s="155">
        <v>59453388.61</v>
      </c>
      <c r="G32" s="155">
        <v>0</v>
      </c>
      <c r="H32" s="155">
        <v>0</v>
      </c>
      <c r="I32" s="155">
        <v>203659.35</v>
      </c>
      <c r="J32" s="155">
        <v>0</v>
      </c>
      <c r="K32" s="155">
        <v>0</v>
      </c>
      <c r="L32" s="155">
        <v>0</v>
      </c>
      <c r="M32" s="155">
        <v>0</v>
      </c>
      <c r="N32" s="155">
        <v>177627.36</v>
      </c>
      <c r="O32" s="155">
        <v>48789.26</v>
      </c>
      <c r="P32" s="155">
        <v>15576.49</v>
      </c>
      <c r="Q32" s="155">
        <v>11931886.04</v>
      </c>
      <c r="R32" s="155">
        <v>0</v>
      </c>
      <c r="S32" s="155">
        <v>0</v>
      </c>
      <c r="T32" s="155">
        <v>0</v>
      </c>
      <c r="U32" s="155">
        <v>0</v>
      </c>
      <c r="V32" s="155">
        <v>0</v>
      </c>
      <c r="W32" s="155">
        <v>57496554.49</v>
      </c>
      <c r="X32" s="155">
        <v>0</v>
      </c>
      <c r="Y32" s="155">
        <v>0</v>
      </c>
      <c r="Z32" s="155">
        <v>0</v>
      </c>
    </row>
    <row r="33" spans="2:26" s="156" customFormat="1" ht="18" customHeight="1">
      <c r="B33" s="159" t="s">
        <v>652</v>
      </c>
      <c r="C33" s="155">
        <v>347014.87</v>
      </c>
      <c r="D33" s="155">
        <v>34173469.26</v>
      </c>
      <c r="E33" s="155">
        <v>6076394.55</v>
      </c>
      <c r="F33" s="155">
        <v>190813523.27</v>
      </c>
      <c r="G33" s="155">
        <v>4434863.19</v>
      </c>
      <c r="H33" s="155">
        <v>157004.57</v>
      </c>
      <c r="I33" s="155">
        <v>495592.83</v>
      </c>
      <c r="J33" s="155">
        <v>4274442.63</v>
      </c>
      <c r="K33" s="155">
        <v>2869541.93</v>
      </c>
      <c r="L33" s="155">
        <v>132064858.18</v>
      </c>
      <c r="M33" s="155">
        <v>13583530</v>
      </c>
      <c r="N33" s="155">
        <v>41115963.24</v>
      </c>
      <c r="O33" s="155">
        <v>7439878.83</v>
      </c>
      <c r="P33" s="155">
        <v>897468.7</v>
      </c>
      <c r="Q33" s="155">
        <v>16136229.13</v>
      </c>
      <c r="R33" s="155">
        <v>6488572.54</v>
      </c>
      <c r="S33" s="155">
        <v>1613183.9</v>
      </c>
      <c r="T33" s="155">
        <v>2699718764.32</v>
      </c>
      <c r="U33" s="155">
        <v>1610565.28</v>
      </c>
      <c r="V33" s="155">
        <v>32348274.24</v>
      </c>
      <c r="W33" s="155">
        <v>147032645.82</v>
      </c>
      <c r="X33" s="155">
        <v>40443514.16</v>
      </c>
      <c r="Y33" s="155">
        <v>1349988097.86</v>
      </c>
      <c r="Z33" s="155">
        <v>136023104.3</v>
      </c>
    </row>
    <row r="34" spans="2:26" s="156" customFormat="1" ht="18" customHeight="1">
      <c r="B34" s="159" t="s">
        <v>653</v>
      </c>
      <c r="C34" s="155">
        <v>2125481.73</v>
      </c>
      <c r="D34" s="155">
        <v>538095113.56</v>
      </c>
      <c r="E34" s="155">
        <v>14723977.83</v>
      </c>
      <c r="F34" s="155">
        <v>860273488.3</v>
      </c>
      <c r="G34" s="155">
        <v>18242825.08</v>
      </c>
      <c r="H34" s="155">
        <v>411307.33</v>
      </c>
      <c r="I34" s="155">
        <v>2222867.97</v>
      </c>
      <c r="J34" s="155">
        <v>21157784.51</v>
      </c>
      <c r="K34" s="155">
        <v>8095603.37</v>
      </c>
      <c r="L34" s="155">
        <v>630757148.13</v>
      </c>
      <c r="M34" s="155">
        <v>112336642.03</v>
      </c>
      <c r="N34" s="155">
        <v>205621112.07</v>
      </c>
      <c r="O34" s="155">
        <v>32711833.11</v>
      </c>
      <c r="P34" s="155">
        <v>7825299.36</v>
      </c>
      <c r="Q34" s="155">
        <v>60894865.49</v>
      </c>
      <c r="R34" s="155">
        <v>20847041.23</v>
      </c>
      <c r="S34" s="155">
        <v>4045250.13</v>
      </c>
      <c r="T34" s="155">
        <v>10763796029.73</v>
      </c>
      <c r="U34" s="155">
        <v>3966105.33</v>
      </c>
      <c r="V34" s="155">
        <v>146225894.79</v>
      </c>
      <c r="W34" s="155">
        <v>806055087.38</v>
      </c>
      <c r="X34" s="155">
        <v>126377083.33</v>
      </c>
      <c r="Y34" s="155">
        <v>6781853420.64</v>
      </c>
      <c r="Z34" s="155">
        <v>770702678.04</v>
      </c>
    </row>
    <row r="35" spans="2:26" s="156" customFormat="1" ht="18" customHeight="1">
      <c r="B35" s="159" t="s">
        <v>654</v>
      </c>
      <c r="C35" s="155">
        <v>313675.10000000003</v>
      </c>
      <c r="D35" s="155">
        <v>-18730962.21</v>
      </c>
      <c r="E35" s="155">
        <v>-8862698.29</v>
      </c>
      <c r="F35" s="155">
        <v>57465656.62</v>
      </c>
      <c r="G35" s="155">
        <v>-10935269.17</v>
      </c>
      <c r="H35" s="155">
        <v>23207.15</v>
      </c>
      <c r="I35" s="155">
        <v>182426.57</v>
      </c>
      <c r="J35" s="155">
        <v>-3193160.87</v>
      </c>
      <c r="K35" s="155">
        <v>-3840497.01</v>
      </c>
      <c r="L35" s="155">
        <v>-65286863.81</v>
      </c>
      <c r="M35" s="155">
        <v>-5367601.03</v>
      </c>
      <c r="N35" s="155">
        <v>-2323026.42</v>
      </c>
      <c r="O35" s="155">
        <v>-11314463.91</v>
      </c>
      <c r="P35" s="155">
        <v>-7094814.63</v>
      </c>
      <c r="Q35" s="155">
        <v>6348325.59</v>
      </c>
      <c r="R35" s="155">
        <v>1241768.38</v>
      </c>
      <c r="S35" s="155">
        <v>-2377993.21</v>
      </c>
      <c r="T35" s="155">
        <v>-840762434.46</v>
      </c>
      <c r="U35" s="155">
        <v>1910238.97</v>
      </c>
      <c r="V35" s="155">
        <v>6161982.76</v>
      </c>
      <c r="W35" s="155">
        <v>-25344749.78</v>
      </c>
      <c r="X35" s="155">
        <v>-47486849.58</v>
      </c>
      <c r="Y35" s="155">
        <v>376435616.84</v>
      </c>
      <c r="Z35" s="155">
        <v>-38037120.58</v>
      </c>
    </row>
    <row r="36" spans="2:26" s="156" customFormat="1" ht="18" customHeight="1">
      <c r="B36" s="159" t="s">
        <v>655</v>
      </c>
      <c r="C36" s="155">
        <v>0</v>
      </c>
      <c r="D36" s="155">
        <v>22554908.94</v>
      </c>
      <c r="E36" s="155">
        <v>194285.98</v>
      </c>
      <c r="F36" s="155">
        <v>3822779.48</v>
      </c>
      <c r="G36" s="155">
        <v>374649.54</v>
      </c>
      <c r="H36" s="155">
        <v>183627.13</v>
      </c>
      <c r="I36" s="155">
        <v>0</v>
      </c>
      <c r="J36" s="155">
        <v>0</v>
      </c>
      <c r="K36" s="155">
        <v>311998.03</v>
      </c>
      <c r="L36" s="155">
        <v>9017101.82</v>
      </c>
      <c r="M36" s="155">
        <v>492516</v>
      </c>
      <c r="N36" s="155">
        <v>1781207.72</v>
      </c>
      <c r="O36" s="155">
        <v>0</v>
      </c>
      <c r="P36" s="155">
        <v>0</v>
      </c>
      <c r="Q36" s="155">
        <v>22033812.97</v>
      </c>
      <c r="R36" s="155">
        <v>0</v>
      </c>
      <c r="S36" s="155">
        <v>0</v>
      </c>
      <c r="T36" s="155">
        <v>1686101307.36</v>
      </c>
      <c r="U36" s="155">
        <v>5882294.3</v>
      </c>
      <c r="V36" s="155">
        <v>1795963.74</v>
      </c>
      <c r="W36" s="155">
        <v>0</v>
      </c>
      <c r="X36" s="155">
        <v>0</v>
      </c>
      <c r="Y36" s="155"/>
      <c r="Z36" s="155">
        <v>65859210.51</v>
      </c>
    </row>
    <row r="37" spans="2:26" s="156" customFormat="1" ht="18" customHeight="1">
      <c r="B37" s="159" t="s">
        <v>656</v>
      </c>
      <c r="C37" s="155">
        <v>0</v>
      </c>
      <c r="D37" s="155">
        <v>3436814.87</v>
      </c>
      <c r="E37" s="155">
        <v>0</v>
      </c>
      <c r="F37" s="155">
        <v>130298451.41</v>
      </c>
      <c r="G37" s="155">
        <v>734961.45</v>
      </c>
      <c r="H37" s="155">
        <v>638729.01</v>
      </c>
      <c r="I37" s="155">
        <v>0</v>
      </c>
      <c r="J37" s="155">
        <v>0</v>
      </c>
      <c r="K37" s="155">
        <v>112015.34</v>
      </c>
      <c r="L37" s="155">
        <v>15623601.45</v>
      </c>
      <c r="M37" s="155">
        <v>736826</v>
      </c>
      <c r="N37" s="155">
        <v>-2827348.85</v>
      </c>
      <c r="O37" s="155">
        <v>0</v>
      </c>
      <c r="P37" s="155">
        <v>0</v>
      </c>
      <c r="Q37" s="155">
        <v>21208451.26</v>
      </c>
      <c r="R37" s="155">
        <v>0</v>
      </c>
      <c r="S37" s="155">
        <v>0</v>
      </c>
      <c r="T37" s="155">
        <v>79871477.78</v>
      </c>
      <c r="U37" s="155">
        <v>3963645.33</v>
      </c>
      <c r="V37" s="155">
        <v>6671943.35</v>
      </c>
      <c r="W37" s="155">
        <v>0</v>
      </c>
      <c r="X37" s="155">
        <v>0</v>
      </c>
      <c r="Y37" s="155"/>
      <c r="Z37" s="155">
        <v>5956335.89</v>
      </c>
    </row>
    <row r="38" spans="2:26" s="156" customFormat="1" ht="18" customHeight="1">
      <c r="B38" s="159" t="s">
        <v>657</v>
      </c>
      <c r="C38" s="155">
        <v>0</v>
      </c>
      <c r="D38" s="155">
        <v>19118094.07</v>
      </c>
      <c r="E38" s="155">
        <v>194285.98</v>
      </c>
      <c r="F38" s="155">
        <v>-126475671.92999999</v>
      </c>
      <c r="G38" s="155">
        <v>-360311.9100000001</v>
      </c>
      <c r="H38" s="155">
        <v>-455101.88</v>
      </c>
      <c r="I38" s="155">
        <v>0</v>
      </c>
      <c r="J38" s="155">
        <v>0</v>
      </c>
      <c r="K38" s="155">
        <v>199982.69000000003</v>
      </c>
      <c r="L38" s="155">
        <v>-6606499.629999999</v>
      </c>
      <c r="M38" s="155">
        <v>-244310</v>
      </c>
      <c r="N38" s="155">
        <v>4608556.57</v>
      </c>
      <c r="O38" s="155">
        <v>0</v>
      </c>
      <c r="P38" s="155">
        <v>0</v>
      </c>
      <c r="Q38" s="155">
        <v>825361.7099999972</v>
      </c>
      <c r="R38" s="155">
        <v>0</v>
      </c>
      <c r="S38" s="155">
        <v>0</v>
      </c>
      <c r="T38" s="155">
        <v>1606229829.58</v>
      </c>
      <c r="U38" s="155">
        <v>1918648.9699999997</v>
      </c>
      <c r="V38" s="155">
        <v>-4875979.609999999</v>
      </c>
      <c r="W38" s="155">
        <v>0</v>
      </c>
      <c r="X38" s="155">
        <v>0</v>
      </c>
      <c r="Y38" s="155"/>
      <c r="Z38" s="155">
        <v>59902874.62</v>
      </c>
    </row>
    <row r="39" spans="2:26" s="156" customFormat="1" ht="18" customHeight="1">
      <c r="B39" s="159" t="s">
        <v>616</v>
      </c>
      <c r="C39" s="155">
        <v>313675.10000000003</v>
      </c>
      <c r="D39" s="155">
        <v>387131.86000000034</v>
      </c>
      <c r="E39" s="155">
        <v>-8668412.309999999</v>
      </c>
      <c r="F39" s="155">
        <v>-69010015.31</v>
      </c>
      <c r="G39" s="155">
        <v>-11295581.08</v>
      </c>
      <c r="H39" s="155">
        <v>-431894.73</v>
      </c>
      <c r="I39" s="155">
        <v>182426.57</v>
      </c>
      <c r="J39" s="155">
        <v>-3193160.87</v>
      </c>
      <c r="K39" s="155">
        <v>-3640514.3199999994</v>
      </c>
      <c r="L39" s="155">
        <v>-71893363.44</v>
      </c>
      <c r="M39" s="155">
        <v>-5611911.03</v>
      </c>
      <c r="N39" s="155">
        <v>2285530.1500000004</v>
      </c>
      <c r="O39" s="155">
        <v>-11314463.91</v>
      </c>
      <c r="P39" s="155">
        <v>-7094814.63</v>
      </c>
      <c r="Q39" s="155">
        <v>7173687.299999997</v>
      </c>
      <c r="R39" s="155">
        <v>1241768.38</v>
      </c>
      <c r="S39" s="155">
        <v>-2377993.21</v>
      </c>
      <c r="T39" s="155">
        <v>765467395.1199999</v>
      </c>
      <c r="U39" s="155">
        <v>3828887.9399999995</v>
      </c>
      <c r="V39" s="155">
        <v>1286003.1500000004</v>
      </c>
      <c r="W39" s="155">
        <v>-25344749.78</v>
      </c>
      <c r="X39" s="155">
        <v>-47486849.58</v>
      </c>
      <c r="Y39" s="155">
        <v>376435616.84</v>
      </c>
      <c r="Z39" s="155">
        <v>21865754.04</v>
      </c>
    </row>
  </sheetData>
  <sheetProtection/>
  <mergeCells count="1">
    <mergeCell ref="B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="85" zoomScaleNormal="85" zoomScalePageLayoutView="0" workbookViewId="0" topLeftCell="A17">
      <selection activeCell="H13" sqref="H13"/>
    </sheetView>
  </sheetViews>
  <sheetFormatPr defaultColWidth="9.140625" defaultRowHeight="12.75"/>
  <cols>
    <col min="1" max="1" width="5.00390625" style="0" bestFit="1" customWidth="1"/>
    <col min="2" max="2" width="19.8515625" style="0" bestFit="1" customWidth="1"/>
    <col min="3" max="10" width="16.28125" style="0" customWidth="1"/>
  </cols>
  <sheetData>
    <row r="1" spans="1:10" ht="15">
      <c r="A1" s="202" t="s">
        <v>406</v>
      </c>
      <c r="B1" s="202"/>
      <c r="C1" s="202"/>
      <c r="D1" s="202"/>
      <c r="E1" s="202"/>
      <c r="F1" s="202"/>
      <c r="G1" s="202"/>
      <c r="H1" s="4"/>
      <c r="I1" s="4"/>
      <c r="J1" s="4"/>
    </row>
    <row r="2" spans="1:10" ht="15">
      <c r="A2" s="5"/>
      <c r="B2" s="5"/>
      <c r="C2" s="5"/>
      <c r="D2" s="5"/>
      <c r="E2" s="5"/>
      <c r="F2" s="5"/>
      <c r="G2" s="5"/>
      <c r="H2" s="4"/>
      <c r="I2" s="4"/>
      <c r="J2" s="4"/>
    </row>
    <row r="3" spans="1:10" ht="15">
      <c r="A3" s="203" t="s">
        <v>380</v>
      </c>
      <c r="B3" s="204"/>
      <c r="C3" s="204"/>
      <c r="D3" s="204"/>
      <c r="E3" s="204"/>
      <c r="F3" s="204"/>
      <c r="G3" s="204"/>
      <c r="H3" s="204"/>
      <c r="I3" s="204"/>
      <c r="J3" s="205"/>
    </row>
    <row r="4" spans="1:10" s="11" customFormat="1" ht="75">
      <c r="A4" s="6" t="s">
        <v>48</v>
      </c>
      <c r="B4" s="7" t="s">
        <v>49</v>
      </c>
      <c r="C4" s="7" t="s">
        <v>10</v>
      </c>
      <c r="D4" s="7" t="s">
        <v>15</v>
      </c>
      <c r="E4" s="7" t="s">
        <v>18</v>
      </c>
      <c r="F4" s="7" t="s">
        <v>17</v>
      </c>
      <c r="G4" s="7" t="s">
        <v>13</v>
      </c>
      <c r="H4" s="7" t="s">
        <v>50</v>
      </c>
      <c r="I4" s="7" t="s">
        <v>51</v>
      </c>
      <c r="J4" s="7" t="s">
        <v>52</v>
      </c>
    </row>
    <row r="5" spans="1:10" ht="15">
      <c r="A5" s="8">
        <v>2002</v>
      </c>
      <c r="B5" s="9">
        <v>569137565</v>
      </c>
      <c r="C5" s="9">
        <v>48438825218</v>
      </c>
      <c r="D5" s="9">
        <v>12455391</v>
      </c>
      <c r="E5" s="9">
        <v>86247843</v>
      </c>
      <c r="F5" s="9">
        <v>1507975867</v>
      </c>
      <c r="G5" s="9">
        <v>5239590992</v>
      </c>
      <c r="H5" s="9">
        <v>12819667141</v>
      </c>
      <c r="I5" s="9">
        <v>13655721326.75</v>
      </c>
      <c r="J5" s="9">
        <v>-836054185.75</v>
      </c>
    </row>
    <row r="6" spans="1:10" ht="15">
      <c r="A6" s="8">
        <v>2003</v>
      </c>
      <c r="B6" s="9">
        <v>493908848</v>
      </c>
      <c r="C6" s="9">
        <v>46712965038</v>
      </c>
      <c r="D6" s="9">
        <v>13212122</v>
      </c>
      <c r="E6" s="9">
        <v>79244258</v>
      </c>
      <c r="F6" s="9">
        <v>1447220966</v>
      </c>
      <c r="G6" s="9">
        <v>5043149724</v>
      </c>
      <c r="H6" s="9">
        <v>13800335396.110003</v>
      </c>
      <c r="I6" s="9">
        <v>13434033500.13</v>
      </c>
      <c r="J6" s="9">
        <v>366301895.98000336</v>
      </c>
    </row>
    <row r="7" spans="1:10" ht="15">
      <c r="A7" s="8">
        <v>2004</v>
      </c>
      <c r="B7" s="9">
        <v>486637575</v>
      </c>
      <c r="C7" s="9">
        <v>48677336712</v>
      </c>
      <c r="D7" s="9">
        <v>7818717</v>
      </c>
      <c r="E7" s="9">
        <v>122610559</v>
      </c>
      <c r="F7" s="9">
        <v>1553251685</v>
      </c>
      <c r="G7" s="9">
        <v>5334481214</v>
      </c>
      <c r="H7" s="9">
        <v>15497868668.720001</v>
      </c>
      <c r="I7" s="9">
        <v>14998241349.28</v>
      </c>
      <c r="J7" s="9">
        <v>499627319.44000053</v>
      </c>
    </row>
    <row r="8" spans="1:10" ht="15">
      <c r="A8" s="8">
        <v>2005</v>
      </c>
      <c r="B8" s="9">
        <v>536382779</v>
      </c>
      <c r="C8" s="9">
        <v>59082972562</v>
      </c>
      <c r="D8" s="9">
        <v>3451365</v>
      </c>
      <c r="E8" s="9">
        <v>104720017</v>
      </c>
      <c r="F8" s="9">
        <v>1673782172</v>
      </c>
      <c r="G8" s="9">
        <v>6213176496</v>
      </c>
      <c r="H8" s="9">
        <v>16002262940.959997</v>
      </c>
      <c r="I8" s="9">
        <v>15920229447.79</v>
      </c>
      <c r="J8" s="9">
        <v>82033493.16999626</v>
      </c>
    </row>
    <row r="9" spans="1:10" ht="15">
      <c r="A9" s="8">
        <v>2006</v>
      </c>
      <c r="B9" s="9">
        <v>540058146</v>
      </c>
      <c r="C9" s="9">
        <v>56833455374</v>
      </c>
      <c r="D9" s="9">
        <v>6345920</v>
      </c>
      <c r="E9" s="9">
        <v>205241294</v>
      </c>
      <c r="F9" s="9">
        <v>1425251896</v>
      </c>
      <c r="G9" s="9">
        <v>5899348263</v>
      </c>
      <c r="H9" s="9">
        <v>14700543193.93</v>
      </c>
      <c r="I9" s="9">
        <v>15220441005.999998</v>
      </c>
      <c r="J9" s="9">
        <v>-519897812.0699978</v>
      </c>
    </row>
    <row r="10" spans="1:10" ht="15">
      <c r="A10" s="8">
        <v>2007</v>
      </c>
      <c r="B10" s="9">
        <v>601219074</v>
      </c>
      <c r="C10" s="9">
        <v>60594547077</v>
      </c>
      <c r="D10" s="9">
        <v>9725653</v>
      </c>
      <c r="E10" s="9">
        <v>61608862</v>
      </c>
      <c r="F10" s="9">
        <v>1349728868</v>
      </c>
      <c r="G10" s="9">
        <v>5965654414</v>
      </c>
      <c r="H10" s="9">
        <v>14611770706.769999</v>
      </c>
      <c r="I10" s="9">
        <v>16007558699.879997</v>
      </c>
      <c r="J10" s="9">
        <v>-1395787993.1099987</v>
      </c>
    </row>
    <row r="11" spans="1:10" ht="15">
      <c r="A11" s="8">
        <v>2008</v>
      </c>
      <c r="B11" s="9">
        <v>645611838</v>
      </c>
      <c r="C11" s="9">
        <v>69083642669</v>
      </c>
      <c r="D11" s="9">
        <v>5867089</v>
      </c>
      <c r="E11" s="9">
        <v>44682307</v>
      </c>
      <c r="F11" s="9">
        <v>991980971</v>
      </c>
      <c r="G11" s="9">
        <v>6223803568</v>
      </c>
      <c r="H11" s="9">
        <v>18561594768.33</v>
      </c>
      <c r="I11" s="9">
        <v>20034438681.73</v>
      </c>
      <c r="J11" s="9">
        <v>-1472843913.3999977</v>
      </c>
    </row>
    <row r="12" spans="1:10" ht="15">
      <c r="A12" s="8">
        <v>2009</v>
      </c>
      <c r="B12" s="9">
        <v>715520624</v>
      </c>
      <c r="C12" s="9">
        <v>76385188461</v>
      </c>
      <c r="D12" s="9">
        <v>10958254</v>
      </c>
      <c r="E12" s="9">
        <v>56155673</v>
      </c>
      <c r="F12" s="9">
        <v>819029197</v>
      </c>
      <c r="G12" s="9">
        <v>6615032258</v>
      </c>
      <c r="H12" s="9">
        <v>17240573886.75</v>
      </c>
      <c r="I12" s="9">
        <v>18909336599.82</v>
      </c>
      <c r="J12" s="9">
        <v>-1668762713.0699997</v>
      </c>
    </row>
    <row r="13" spans="1:10" ht="15">
      <c r="A13" s="8">
        <v>2010</v>
      </c>
      <c r="B13" s="9">
        <v>833135378</v>
      </c>
      <c r="C13" s="9">
        <v>93539224424</v>
      </c>
      <c r="D13" s="9">
        <v>18386994</v>
      </c>
      <c r="E13" s="9">
        <v>106136800</v>
      </c>
      <c r="F13" s="9">
        <v>884398986</v>
      </c>
      <c r="G13" s="9">
        <v>8024364611</v>
      </c>
      <c r="H13" s="9">
        <v>21298488333.52</v>
      </c>
      <c r="I13" s="9">
        <v>21939363940.47</v>
      </c>
      <c r="J13" s="9">
        <v>-640875606.9799999</v>
      </c>
    </row>
    <row r="14" spans="1:10" ht="15">
      <c r="A14" s="4"/>
      <c r="B14" s="10"/>
      <c r="C14" s="10"/>
      <c r="D14" s="10"/>
      <c r="E14" s="10"/>
      <c r="F14" s="10"/>
      <c r="G14" s="10"/>
      <c r="H14" s="4"/>
      <c r="I14" s="4"/>
      <c r="J14" s="4"/>
    </row>
    <row r="15" spans="1:10" ht="15">
      <c r="A15" s="203" t="s">
        <v>381</v>
      </c>
      <c r="B15" s="204"/>
      <c r="C15" s="204"/>
      <c r="D15" s="204"/>
      <c r="E15" s="204"/>
      <c r="F15" s="204"/>
      <c r="G15" s="204"/>
      <c r="H15" s="204"/>
      <c r="I15" s="204"/>
      <c r="J15" s="205"/>
    </row>
    <row r="16" spans="1:10" ht="75">
      <c r="A16" s="6" t="s">
        <v>48</v>
      </c>
      <c r="B16" s="7" t="s">
        <v>49</v>
      </c>
      <c r="C16" s="7" t="s">
        <v>10</v>
      </c>
      <c r="D16" s="7" t="s">
        <v>15</v>
      </c>
      <c r="E16" s="7" t="s">
        <v>18</v>
      </c>
      <c r="F16" s="7" t="s">
        <v>17</v>
      </c>
      <c r="G16" s="7" t="s">
        <v>13</v>
      </c>
      <c r="H16" s="7" t="s">
        <v>50</v>
      </c>
      <c r="I16" s="7" t="s">
        <v>51</v>
      </c>
      <c r="J16" s="7" t="s">
        <v>52</v>
      </c>
    </row>
    <row r="17" spans="1:10" ht="15">
      <c r="A17" s="8">
        <v>2002</v>
      </c>
      <c r="B17" s="9">
        <v>427485399</v>
      </c>
      <c r="C17" s="9">
        <v>27677332808</v>
      </c>
      <c r="D17" s="9">
        <v>4151162</v>
      </c>
      <c r="E17" s="9">
        <v>47694737</v>
      </c>
      <c r="F17" s="9">
        <v>468014981</v>
      </c>
      <c r="G17" s="9">
        <v>2595660841</v>
      </c>
      <c r="H17" s="9">
        <v>7982332132.040001</v>
      </c>
      <c r="I17" s="9">
        <v>8624651944.05</v>
      </c>
      <c r="J17" s="9">
        <v>-642319812.0099983</v>
      </c>
    </row>
    <row r="18" spans="1:10" ht="15">
      <c r="A18" s="8">
        <v>2003</v>
      </c>
      <c r="B18" s="9">
        <v>361268780</v>
      </c>
      <c r="C18" s="9">
        <v>26026654918</v>
      </c>
      <c r="D18" s="9">
        <v>4559777</v>
      </c>
      <c r="E18" s="9">
        <v>34548177</v>
      </c>
      <c r="F18" s="9">
        <v>409857485</v>
      </c>
      <c r="G18" s="9">
        <v>2400964558</v>
      </c>
      <c r="H18" s="9">
        <v>8896861309.690002</v>
      </c>
      <c r="I18" s="9">
        <v>8503030077.65</v>
      </c>
      <c r="J18" s="9">
        <v>393831232.0400028</v>
      </c>
    </row>
    <row r="19" spans="1:10" ht="15">
      <c r="A19" s="8">
        <v>2004</v>
      </c>
      <c r="B19" s="9">
        <v>354107919</v>
      </c>
      <c r="C19" s="9">
        <v>28263315152</v>
      </c>
      <c r="D19" s="9">
        <v>4246228</v>
      </c>
      <c r="E19" s="9">
        <v>82001909</v>
      </c>
      <c r="F19" s="9">
        <v>474631237</v>
      </c>
      <c r="G19" s="9">
        <v>2680628011</v>
      </c>
      <c r="H19" s="9">
        <v>10009223893.48</v>
      </c>
      <c r="I19" s="9">
        <v>9223946883.69</v>
      </c>
      <c r="J19" s="9">
        <v>785277009.789999</v>
      </c>
    </row>
    <row r="20" spans="1:10" ht="15">
      <c r="A20" s="8">
        <v>2005</v>
      </c>
      <c r="B20" s="9">
        <v>387679455</v>
      </c>
      <c r="C20" s="9">
        <v>35565915245</v>
      </c>
      <c r="D20" s="9">
        <v>2633028</v>
      </c>
      <c r="E20" s="9">
        <v>65608106</v>
      </c>
      <c r="F20" s="9">
        <v>503949315</v>
      </c>
      <c r="G20" s="9">
        <v>3239634092</v>
      </c>
      <c r="H20" s="9">
        <v>10252381214.249996</v>
      </c>
      <c r="I20" s="9">
        <v>10163601167.51</v>
      </c>
      <c r="J20" s="9">
        <v>88780046.73999596</v>
      </c>
    </row>
    <row r="21" spans="1:10" ht="15">
      <c r="A21" s="8">
        <v>2006</v>
      </c>
      <c r="B21" s="9">
        <v>421988607</v>
      </c>
      <c r="C21" s="9">
        <v>40565954820</v>
      </c>
      <c r="D21" s="9">
        <v>5378049</v>
      </c>
      <c r="E21" s="9">
        <v>185689031</v>
      </c>
      <c r="F21" s="9">
        <v>501179756</v>
      </c>
      <c r="G21" s="9">
        <v>3734693447</v>
      </c>
      <c r="H21" s="9">
        <v>10791359473.31</v>
      </c>
      <c r="I21" s="9">
        <v>10601231714.34</v>
      </c>
      <c r="J21" s="9">
        <v>190127758.9699993</v>
      </c>
    </row>
    <row r="22" spans="1:10" ht="15">
      <c r="A22" s="8">
        <v>2007</v>
      </c>
      <c r="B22" s="9">
        <v>470334476</v>
      </c>
      <c r="C22" s="9">
        <v>45749598117</v>
      </c>
      <c r="D22" s="9">
        <v>7635417</v>
      </c>
      <c r="E22" s="9">
        <v>58234410</v>
      </c>
      <c r="F22" s="9">
        <v>519492342</v>
      </c>
      <c r="G22" s="9">
        <v>4016582029</v>
      </c>
      <c r="H22" s="9">
        <v>10891128350.189997</v>
      </c>
      <c r="I22" s="9">
        <v>11546127095.409998</v>
      </c>
      <c r="J22" s="9">
        <v>-654998745.2200012</v>
      </c>
    </row>
    <row r="23" spans="1:10" ht="15">
      <c r="A23" s="8">
        <v>2008</v>
      </c>
      <c r="B23" s="9">
        <v>502648064</v>
      </c>
      <c r="C23" s="9">
        <v>49717181793</v>
      </c>
      <c r="D23" s="9">
        <v>5005135</v>
      </c>
      <c r="E23" s="9">
        <v>44566917</v>
      </c>
      <c r="F23" s="9">
        <v>522274315</v>
      </c>
      <c r="G23" s="9">
        <v>4300635001</v>
      </c>
      <c r="H23" s="9">
        <v>14204156282.640001</v>
      </c>
      <c r="I23" s="9">
        <v>14749507720.300001</v>
      </c>
      <c r="J23" s="9">
        <v>-545351437.6599998</v>
      </c>
    </row>
    <row r="24" spans="1:10" ht="15">
      <c r="A24" s="8">
        <v>2009</v>
      </c>
      <c r="B24" s="9">
        <v>580829657</v>
      </c>
      <c r="C24" s="9">
        <v>56862461425</v>
      </c>
      <c r="D24" s="9">
        <v>10489317</v>
      </c>
      <c r="E24" s="9">
        <v>56155631</v>
      </c>
      <c r="F24" s="9">
        <v>521356043</v>
      </c>
      <c r="G24" s="9">
        <v>4852685597</v>
      </c>
      <c r="H24" s="9">
        <v>13447755502.58</v>
      </c>
      <c r="I24" s="9">
        <v>14546190853.98</v>
      </c>
      <c r="J24" s="9">
        <v>-1098435351.3999996</v>
      </c>
    </row>
    <row r="25" spans="1:10" ht="15">
      <c r="A25" s="8">
        <v>2010</v>
      </c>
      <c r="B25" s="9">
        <v>688831373</v>
      </c>
      <c r="C25" s="9">
        <v>70103130399</v>
      </c>
      <c r="D25" s="9">
        <v>17325279</v>
      </c>
      <c r="E25" s="9">
        <v>106136800</v>
      </c>
      <c r="F25" s="9">
        <v>599354478</v>
      </c>
      <c r="G25" s="9">
        <v>5980551336.42</v>
      </c>
      <c r="H25" s="9">
        <v>16490328600.37</v>
      </c>
      <c r="I25" s="9">
        <v>16863466996.519999</v>
      </c>
      <c r="J25" s="9">
        <v>-373138396.17999995</v>
      </c>
    </row>
    <row r="26" spans="1:10" ht="15">
      <c r="A26" s="4"/>
      <c r="B26" s="10"/>
      <c r="C26" s="10"/>
      <c r="D26" s="10"/>
      <c r="E26" s="10"/>
      <c r="F26" s="10"/>
      <c r="G26" s="10"/>
      <c r="H26" s="4"/>
      <c r="I26" s="4"/>
      <c r="J26" s="4"/>
    </row>
    <row r="27" spans="1:10" ht="15">
      <c r="A27" s="203" t="s">
        <v>382</v>
      </c>
      <c r="B27" s="204"/>
      <c r="C27" s="204"/>
      <c r="D27" s="204"/>
      <c r="E27" s="204"/>
      <c r="F27" s="204"/>
      <c r="G27" s="204"/>
      <c r="H27" s="204"/>
      <c r="I27" s="204"/>
      <c r="J27" s="205"/>
    </row>
    <row r="28" spans="1:10" ht="75">
      <c r="A28" s="6" t="s">
        <v>48</v>
      </c>
      <c r="B28" s="7" t="s">
        <v>49</v>
      </c>
      <c r="C28" s="7" t="s">
        <v>10</v>
      </c>
      <c r="D28" s="7" t="s">
        <v>15</v>
      </c>
      <c r="E28" s="7" t="s">
        <v>18</v>
      </c>
      <c r="F28" s="7" t="s">
        <v>17</v>
      </c>
      <c r="G28" s="7" t="s">
        <v>13</v>
      </c>
      <c r="H28" s="7" t="s">
        <v>50</v>
      </c>
      <c r="I28" s="7" t="s">
        <v>51</v>
      </c>
      <c r="J28" s="7" t="s">
        <v>52</v>
      </c>
    </row>
    <row r="29" spans="1:10" ht="15">
      <c r="A29" s="8">
        <v>2002</v>
      </c>
      <c r="B29" s="9">
        <v>141652166</v>
      </c>
      <c r="C29" s="9">
        <v>20761492410</v>
      </c>
      <c r="D29" s="9">
        <v>8304229</v>
      </c>
      <c r="E29" s="9">
        <v>38553106</v>
      </c>
      <c r="F29" s="9">
        <v>1039960886</v>
      </c>
      <c r="G29" s="9">
        <v>2643930151</v>
      </c>
      <c r="H29" s="9">
        <v>4837335008.97</v>
      </c>
      <c r="I29" s="9">
        <v>5031069382.7</v>
      </c>
      <c r="J29" s="9">
        <v>-193734373.72999954</v>
      </c>
    </row>
    <row r="30" spans="1:10" ht="15">
      <c r="A30" s="8">
        <v>2003</v>
      </c>
      <c r="B30" s="9">
        <v>132640068</v>
      </c>
      <c r="C30" s="9">
        <v>20686310120</v>
      </c>
      <c r="D30" s="9">
        <v>8652345</v>
      </c>
      <c r="E30" s="9">
        <v>44696081</v>
      </c>
      <c r="F30" s="9">
        <v>1037363481</v>
      </c>
      <c r="G30" s="9">
        <v>2642185166</v>
      </c>
      <c r="H30" s="9">
        <v>4903474086.42</v>
      </c>
      <c r="I30" s="9">
        <v>4931003422.48</v>
      </c>
      <c r="J30" s="9">
        <v>-27529336.059999466</v>
      </c>
    </row>
    <row r="31" spans="1:10" ht="15">
      <c r="A31" s="8">
        <v>2004</v>
      </c>
      <c r="B31" s="9">
        <v>132529656</v>
      </c>
      <c r="C31" s="9">
        <v>20414021560</v>
      </c>
      <c r="D31" s="9">
        <v>3572489</v>
      </c>
      <c r="E31" s="9">
        <v>40608650</v>
      </c>
      <c r="F31" s="9">
        <v>1078620448</v>
      </c>
      <c r="G31" s="9">
        <v>2653853203</v>
      </c>
      <c r="H31" s="9">
        <v>5488644775.240001</v>
      </c>
      <c r="I31" s="9">
        <v>5774294465.59</v>
      </c>
      <c r="J31" s="9">
        <v>-285649690.3499994</v>
      </c>
    </row>
    <row r="32" spans="1:10" ht="15">
      <c r="A32" s="8">
        <v>2005</v>
      </c>
      <c r="B32" s="9">
        <v>148703324</v>
      </c>
      <c r="C32" s="9">
        <v>23517057317</v>
      </c>
      <c r="D32" s="9">
        <v>818337</v>
      </c>
      <c r="E32" s="9">
        <v>39111911</v>
      </c>
      <c r="F32" s="9">
        <v>1169832857</v>
      </c>
      <c r="G32" s="9">
        <v>2973542404</v>
      </c>
      <c r="H32" s="9">
        <v>5749881727.110001</v>
      </c>
      <c r="I32" s="9">
        <v>5756628280.280001</v>
      </c>
      <c r="J32" s="9">
        <v>-6746553.170000076</v>
      </c>
    </row>
    <row r="33" spans="1:10" ht="15">
      <c r="A33" s="8">
        <v>2006</v>
      </c>
      <c r="B33" s="9">
        <v>118069539</v>
      </c>
      <c r="C33" s="9">
        <v>16267500554</v>
      </c>
      <c r="D33" s="9">
        <v>967871</v>
      </c>
      <c r="E33" s="9">
        <v>19552263</v>
      </c>
      <c r="F33" s="9">
        <v>924072140</v>
      </c>
      <c r="G33" s="9">
        <v>2164654816</v>
      </c>
      <c r="H33" s="9">
        <v>3909183720.62</v>
      </c>
      <c r="I33" s="9">
        <v>4619209291.66</v>
      </c>
      <c r="J33" s="9">
        <v>-710025571.04</v>
      </c>
    </row>
    <row r="34" spans="1:10" ht="15">
      <c r="A34" s="8">
        <v>2007</v>
      </c>
      <c r="B34" s="9">
        <v>130884598</v>
      </c>
      <c r="C34" s="9">
        <v>14844948960</v>
      </c>
      <c r="D34" s="9">
        <v>2090236</v>
      </c>
      <c r="E34" s="9">
        <v>3374452</v>
      </c>
      <c r="F34" s="9">
        <v>830236526</v>
      </c>
      <c r="G34" s="9">
        <v>1949072385</v>
      </c>
      <c r="H34" s="9">
        <v>3720642357.12</v>
      </c>
      <c r="I34" s="9">
        <v>4461431604.47</v>
      </c>
      <c r="J34" s="9">
        <v>-740789247.3500004</v>
      </c>
    </row>
    <row r="35" spans="1:10" ht="15">
      <c r="A35" s="8">
        <v>2008</v>
      </c>
      <c r="B35" s="9">
        <v>142963774</v>
      </c>
      <c r="C35" s="9">
        <v>19366460876</v>
      </c>
      <c r="D35" s="9">
        <v>861954</v>
      </c>
      <c r="E35" s="9">
        <v>115390</v>
      </c>
      <c r="F35" s="9">
        <v>469706656</v>
      </c>
      <c r="G35" s="9">
        <v>1923168567</v>
      </c>
      <c r="H35" s="9">
        <v>4357438485.69</v>
      </c>
      <c r="I35" s="9">
        <v>5284930961.43</v>
      </c>
      <c r="J35" s="9">
        <v>-927492475.7400007</v>
      </c>
    </row>
    <row r="36" spans="1:10" ht="15">
      <c r="A36" s="8">
        <v>2009</v>
      </c>
      <c r="B36" s="9">
        <v>134690967</v>
      </c>
      <c r="C36" s="9">
        <v>19522727036</v>
      </c>
      <c r="D36" s="9">
        <v>468937</v>
      </c>
      <c r="E36" s="9">
        <v>42</v>
      </c>
      <c r="F36" s="9">
        <v>297673154</v>
      </c>
      <c r="G36" s="9">
        <v>1762346661</v>
      </c>
      <c r="H36" s="9">
        <v>3792818384.17</v>
      </c>
      <c r="I36" s="9">
        <v>4363145745.84</v>
      </c>
      <c r="J36" s="9">
        <v>-570327361.6700001</v>
      </c>
    </row>
    <row r="37" spans="1:10" ht="15">
      <c r="A37" s="8">
        <v>2010</v>
      </c>
      <c r="B37" s="9">
        <v>144304005</v>
      </c>
      <c r="C37" s="9">
        <v>23436094025</v>
      </c>
      <c r="D37" s="9">
        <v>1061715</v>
      </c>
      <c r="E37" s="9">
        <v>0</v>
      </c>
      <c r="F37" s="9">
        <v>285044508</v>
      </c>
      <c r="G37" s="9">
        <v>2043813274.58</v>
      </c>
      <c r="H37" s="9">
        <v>4808159733.150001</v>
      </c>
      <c r="I37" s="9">
        <v>5075896943.950001</v>
      </c>
      <c r="J37" s="9">
        <v>-267737210.79999998</v>
      </c>
    </row>
  </sheetData>
  <sheetProtection/>
  <mergeCells count="4">
    <mergeCell ref="A1:G1"/>
    <mergeCell ref="A3:J3"/>
    <mergeCell ref="A15:J15"/>
    <mergeCell ref="A27:J27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Z3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0.9921875" style="0" customWidth="1"/>
    <col min="2" max="2" width="60.7109375" style="0" bestFit="1" customWidth="1"/>
    <col min="3" max="26" width="14.7109375" style="0" customWidth="1"/>
  </cols>
  <sheetData>
    <row r="1" ht="23.25" customHeight="1">
      <c r="B1" s="154" t="s">
        <v>617</v>
      </c>
    </row>
    <row r="2" s="1" customFormat="1" ht="9" customHeight="1"/>
    <row r="3" spans="2:5" s="1" customFormat="1" ht="31.5" customHeight="1">
      <c r="B3" s="239" t="s">
        <v>665</v>
      </c>
      <c r="C3" s="239"/>
      <c r="D3" s="239"/>
      <c r="E3" s="239"/>
    </row>
    <row r="4" s="1" customFormat="1" ht="18" customHeight="1"/>
    <row r="5" spans="2:26" s="186" customFormat="1" ht="24">
      <c r="B5" s="187" t="s">
        <v>622</v>
      </c>
      <c r="C5" s="180" t="s">
        <v>0</v>
      </c>
      <c r="D5" s="180" t="s">
        <v>21</v>
      </c>
      <c r="E5" s="180" t="s">
        <v>22</v>
      </c>
      <c r="F5" s="180" t="s">
        <v>24</v>
      </c>
      <c r="G5" s="180" t="s">
        <v>25</v>
      </c>
      <c r="H5" s="180" t="s">
        <v>26</v>
      </c>
      <c r="I5" s="180" t="s">
        <v>419</v>
      </c>
      <c r="J5" s="180" t="s">
        <v>420</v>
      </c>
      <c r="K5" s="180" t="s">
        <v>32</v>
      </c>
      <c r="L5" s="180" t="s">
        <v>23</v>
      </c>
      <c r="M5" s="180" t="s">
        <v>421</v>
      </c>
      <c r="N5" s="180" t="s">
        <v>34</v>
      </c>
      <c r="O5" s="180" t="s">
        <v>618</v>
      </c>
      <c r="P5" s="180" t="s">
        <v>36</v>
      </c>
      <c r="Q5" s="180" t="s">
        <v>623</v>
      </c>
      <c r="R5" s="180" t="s">
        <v>572</v>
      </c>
      <c r="S5" s="180" t="s">
        <v>39</v>
      </c>
      <c r="T5" s="180" t="s">
        <v>41</v>
      </c>
      <c r="U5" s="180" t="s">
        <v>42</v>
      </c>
      <c r="V5" s="180" t="s">
        <v>43</v>
      </c>
      <c r="W5" s="180" t="s">
        <v>44</v>
      </c>
      <c r="X5" s="180" t="s">
        <v>619</v>
      </c>
      <c r="Y5" s="180" t="s">
        <v>620</v>
      </c>
      <c r="Z5" s="180" t="s">
        <v>46</v>
      </c>
    </row>
    <row r="6" spans="2:26" s="1" customFormat="1" ht="18" customHeight="1">
      <c r="B6" s="2" t="s">
        <v>624</v>
      </c>
      <c r="C6" s="155">
        <v>2139726.38</v>
      </c>
      <c r="D6" s="155">
        <v>0</v>
      </c>
      <c r="E6" s="155">
        <v>5846001.16</v>
      </c>
      <c r="F6" s="155">
        <v>830001309.39</v>
      </c>
      <c r="G6" s="155">
        <v>0</v>
      </c>
      <c r="H6" s="155">
        <v>429676.37</v>
      </c>
      <c r="I6" s="155">
        <v>0</v>
      </c>
      <c r="J6" s="155">
        <v>17415261.07</v>
      </c>
      <c r="K6" s="155">
        <v>3595987.26</v>
      </c>
      <c r="L6" s="155">
        <v>500413935.28</v>
      </c>
      <c r="M6" s="155">
        <v>103182439</v>
      </c>
      <c r="N6" s="155">
        <v>185187066.24</v>
      </c>
      <c r="O6" s="155">
        <v>20738173.87</v>
      </c>
      <c r="P6" s="155">
        <v>726739.73</v>
      </c>
      <c r="Q6" s="155">
        <v>0</v>
      </c>
      <c r="R6" s="155">
        <v>16299676.24</v>
      </c>
      <c r="S6" s="155">
        <v>1630717.4</v>
      </c>
      <c r="T6" s="155">
        <v>5631609318.58</v>
      </c>
      <c r="U6" s="155">
        <v>5846493.35</v>
      </c>
      <c r="V6" s="155">
        <v>0</v>
      </c>
      <c r="W6" s="155">
        <v>749423264.13</v>
      </c>
      <c r="X6" s="155">
        <v>0</v>
      </c>
      <c r="Y6" s="155">
        <v>5780641716.71</v>
      </c>
      <c r="Z6" s="155">
        <v>720186874.01</v>
      </c>
    </row>
    <row r="7" spans="2:26" s="1" customFormat="1" ht="18" customHeight="1">
      <c r="B7" s="2" t="s">
        <v>625</v>
      </c>
      <c r="C7" s="155">
        <v>376.2</v>
      </c>
      <c r="D7" s="155">
        <v>0</v>
      </c>
      <c r="E7" s="155">
        <v>15278.38</v>
      </c>
      <c r="F7" s="155">
        <v>7452380.79</v>
      </c>
      <c r="G7" s="155">
        <v>0</v>
      </c>
      <c r="H7" s="155">
        <v>4838.11</v>
      </c>
      <c r="I7" s="155">
        <v>0</v>
      </c>
      <c r="J7" s="155">
        <v>112849.12</v>
      </c>
      <c r="K7" s="155">
        <v>48778.4</v>
      </c>
      <c r="L7" s="155">
        <v>4735302.53</v>
      </c>
      <c r="M7" s="155">
        <v>182620</v>
      </c>
      <c r="N7" s="155">
        <v>901674.26</v>
      </c>
      <c r="O7" s="155">
        <v>599409.9400000001</v>
      </c>
      <c r="P7" s="155">
        <v>0</v>
      </c>
      <c r="Q7" s="155">
        <v>0</v>
      </c>
      <c r="R7" s="155">
        <v>270609.6</v>
      </c>
      <c r="S7" s="155">
        <v>21469.81</v>
      </c>
      <c r="T7" s="155">
        <v>54409230.79</v>
      </c>
      <c r="U7" s="155">
        <v>2505.9500000000003</v>
      </c>
      <c r="V7" s="155">
        <v>0</v>
      </c>
      <c r="W7" s="155">
        <v>5602835.24</v>
      </c>
      <c r="X7" s="155">
        <v>0</v>
      </c>
      <c r="Y7" s="155">
        <v>34216077.78</v>
      </c>
      <c r="Z7" s="155">
        <v>7737721.46</v>
      </c>
    </row>
    <row r="8" spans="2:26" s="1" customFormat="1" ht="18" customHeight="1">
      <c r="B8" s="2" t="s">
        <v>626</v>
      </c>
      <c r="C8" s="155">
        <v>28982.2</v>
      </c>
      <c r="D8" s="155">
        <v>110060490.83</v>
      </c>
      <c r="E8" s="155">
        <v>0</v>
      </c>
      <c r="F8" s="155">
        <v>16675254.81</v>
      </c>
      <c r="G8" s="155">
        <v>4029460.08</v>
      </c>
      <c r="H8" s="155">
        <v>0</v>
      </c>
      <c r="I8" s="155">
        <v>0</v>
      </c>
      <c r="J8" s="155">
        <v>0</v>
      </c>
      <c r="K8" s="155">
        <v>0</v>
      </c>
      <c r="L8" s="155">
        <v>17258009.71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4378358.36</v>
      </c>
      <c r="S8" s="155">
        <v>0</v>
      </c>
      <c r="T8" s="155">
        <v>434671119.48</v>
      </c>
      <c r="U8" s="155">
        <v>0</v>
      </c>
      <c r="V8" s="155">
        <v>0</v>
      </c>
      <c r="W8" s="155">
        <v>2726280.97</v>
      </c>
      <c r="X8" s="155">
        <v>70598172.08</v>
      </c>
      <c r="Y8" s="155">
        <v>248705034.39</v>
      </c>
      <c r="Z8" s="155">
        <v>2987857.47</v>
      </c>
    </row>
    <row r="9" spans="2:26" s="1" customFormat="1" ht="18" customHeight="1">
      <c r="B9" s="2" t="s">
        <v>627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384160.15</v>
      </c>
      <c r="U9" s="155">
        <v>0</v>
      </c>
      <c r="V9" s="155">
        <v>0</v>
      </c>
      <c r="W9" s="155">
        <v>0</v>
      </c>
      <c r="X9" s="155">
        <v>0</v>
      </c>
      <c r="Y9" s="155">
        <v>0</v>
      </c>
      <c r="Z9" s="155">
        <v>0</v>
      </c>
    </row>
    <row r="10" spans="2:26" s="1" customFormat="1" ht="18" customHeight="1">
      <c r="B10" s="2" t="s">
        <v>628</v>
      </c>
      <c r="C10" s="155">
        <v>268296.28</v>
      </c>
      <c r="D10" s="155">
        <v>0</v>
      </c>
      <c r="E10" s="155">
        <v>0</v>
      </c>
      <c r="F10" s="155">
        <v>377404.57</v>
      </c>
      <c r="G10" s="155">
        <v>0</v>
      </c>
      <c r="H10" s="155">
        <v>0</v>
      </c>
      <c r="I10" s="155">
        <v>0</v>
      </c>
      <c r="J10" s="155">
        <v>260425</v>
      </c>
      <c r="K10" s="155">
        <v>90000</v>
      </c>
      <c r="L10" s="155">
        <v>577163.05</v>
      </c>
      <c r="M10" s="155">
        <v>192927</v>
      </c>
      <c r="N10" s="155">
        <v>5036594.14</v>
      </c>
      <c r="O10" s="155">
        <v>0</v>
      </c>
      <c r="P10" s="155">
        <v>0</v>
      </c>
      <c r="Q10" s="155">
        <v>0</v>
      </c>
      <c r="R10" s="155">
        <v>0</v>
      </c>
      <c r="S10" s="155">
        <v>9000</v>
      </c>
      <c r="T10" s="155">
        <v>93277360.67</v>
      </c>
      <c r="U10" s="155">
        <v>27345</v>
      </c>
      <c r="V10" s="155">
        <v>34478674.06</v>
      </c>
      <c r="W10" s="155">
        <v>0</v>
      </c>
      <c r="X10" s="155">
        <v>0</v>
      </c>
      <c r="Y10" s="155">
        <v>57128791.83</v>
      </c>
      <c r="Z10" s="155">
        <v>17736.5</v>
      </c>
    </row>
    <row r="11" spans="2:26" s="1" customFormat="1" ht="18" customHeight="1">
      <c r="B11" s="2" t="s">
        <v>629</v>
      </c>
      <c r="C11" s="155">
        <v>0</v>
      </c>
      <c r="D11" s="155">
        <v>0</v>
      </c>
      <c r="E11" s="155">
        <v>0</v>
      </c>
      <c r="F11" s="155">
        <v>0</v>
      </c>
      <c r="G11" s="155">
        <v>3278095.83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8421380.56</v>
      </c>
      <c r="W11" s="155">
        <v>0</v>
      </c>
      <c r="X11" s="155">
        <v>8292061.67</v>
      </c>
      <c r="Y11" s="155">
        <v>0</v>
      </c>
      <c r="Z11" s="155">
        <v>0</v>
      </c>
    </row>
    <row r="12" spans="2:26" s="1" customFormat="1" ht="18" customHeight="1">
      <c r="B12" s="2" t="s">
        <v>630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2405294.54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67243191.08</v>
      </c>
      <c r="R12" s="155">
        <v>0</v>
      </c>
      <c r="S12" s="155">
        <v>0</v>
      </c>
      <c r="T12" s="155">
        <v>0</v>
      </c>
      <c r="U12" s="155">
        <v>0</v>
      </c>
      <c r="V12" s="155">
        <v>109487822.93</v>
      </c>
      <c r="W12" s="155">
        <v>19415394.11</v>
      </c>
      <c r="X12" s="155">
        <v>0</v>
      </c>
      <c r="Y12" s="155">
        <v>0</v>
      </c>
      <c r="Z12" s="155">
        <v>0</v>
      </c>
    </row>
    <row r="13" spans="2:26" s="1" customFormat="1" ht="18" customHeight="1">
      <c r="B13" s="2" t="s">
        <v>631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491.9</v>
      </c>
      <c r="T13" s="155">
        <v>0</v>
      </c>
      <c r="U13" s="155">
        <v>0</v>
      </c>
      <c r="V13" s="155">
        <v>0</v>
      </c>
      <c r="W13" s="155">
        <v>3542563.15</v>
      </c>
      <c r="X13" s="155">
        <v>0</v>
      </c>
      <c r="Y13" s="155">
        <v>0</v>
      </c>
      <c r="Z13" s="155">
        <v>0</v>
      </c>
    </row>
    <row r="14" spans="2:26" s="1" customFormat="1" ht="18" customHeight="1">
      <c r="B14" s="2" t="s">
        <v>632</v>
      </c>
      <c r="C14" s="155">
        <v>1775.77</v>
      </c>
      <c r="D14" s="155">
        <v>0</v>
      </c>
      <c r="E14" s="155">
        <v>0</v>
      </c>
      <c r="F14" s="155">
        <v>61690484.47</v>
      </c>
      <c r="G14" s="155">
        <v>0</v>
      </c>
      <c r="H14" s="155">
        <v>0</v>
      </c>
      <c r="I14" s="155">
        <v>0</v>
      </c>
      <c r="J14" s="155">
        <v>176088.45</v>
      </c>
      <c r="K14" s="155">
        <v>520340.7</v>
      </c>
      <c r="L14" s="155">
        <v>42485873.75</v>
      </c>
      <c r="M14" s="155">
        <v>3411055</v>
      </c>
      <c r="N14" s="155">
        <v>12172751.01</v>
      </c>
      <c r="O14" s="155">
        <v>59785.39</v>
      </c>
      <c r="P14" s="155">
        <v>3745</v>
      </c>
      <c r="Q14" s="155">
        <v>0</v>
      </c>
      <c r="R14" s="155">
        <v>1140165.41</v>
      </c>
      <c r="S14" s="155">
        <v>5577.81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350701428.66</v>
      </c>
      <c r="Z14" s="155">
        <v>0</v>
      </c>
    </row>
    <row r="15" spans="2:26" s="1" customFormat="1" ht="18" customHeight="1">
      <c r="B15" s="2" t="s">
        <v>633</v>
      </c>
      <c r="C15" s="155">
        <v>2439156.83</v>
      </c>
      <c r="D15" s="155">
        <v>110060490.83</v>
      </c>
      <c r="E15" s="155">
        <v>5861279.54</v>
      </c>
      <c r="F15" s="155">
        <v>916196834.03</v>
      </c>
      <c r="G15" s="155">
        <v>7307555.91</v>
      </c>
      <c r="H15" s="155">
        <v>434514.48</v>
      </c>
      <c r="I15" s="155">
        <v>2405294.54</v>
      </c>
      <c r="J15" s="155">
        <v>17964623.64</v>
      </c>
      <c r="K15" s="155">
        <v>4255106.36</v>
      </c>
      <c r="L15" s="155">
        <v>565470284.32</v>
      </c>
      <c r="M15" s="155">
        <v>106969041</v>
      </c>
      <c r="N15" s="155">
        <v>203298085.65</v>
      </c>
      <c r="O15" s="155">
        <v>21397369.2</v>
      </c>
      <c r="P15" s="155">
        <v>730484.73</v>
      </c>
      <c r="Q15" s="155">
        <v>67243191.08</v>
      </c>
      <c r="R15" s="155">
        <v>22088809.61</v>
      </c>
      <c r="S15" s="155">
        <v>1667256.92</v>
      </c>
      <c r="T15" s="155">
        <v>6214351189.69</v>
      </c>
      <c r="U15" s="155">
        <v>5876344.3</v>
      </c>
      <c r="V15" s="155">
        <v>152387877.55</v>
      </c>
      <c r="W15" s="155">
        <v>780710337.6</v>
      </c>
      <c r="X15" s="155">
        <v>78890233.75</v>
      </c>
      <c r="Y15" s="155">
        <v>6471393049.37</v>
      </c>
      <c r="Z15" s="155">
        <v>730930189.44</v>
      </c>
    </row>
    <row r="16" spans="2:26" s="1" customFormat="1" ht="18" customHeight="1">
      <c r="B16" s="2" t="s">
        <v>634</v>
      </c>
      <c r="C16" s="155">
        <v>472753.03</v>
      </c>
      <c r="D16" s="155">
        <v>5149707.39</v>
      </c>
      <c r="E16" s="155">
        <v>870157.43</v>
      </c>
      <c r="F16" s="155">
        <v>56303099.68</v>
      </c>
      <c r="G16" s="155">
        <v>3286602.79</v>
      </c>
      <c r="H16" s="155">
        <v>93467.51</v>
      </c>
      <c r="I16" s="155">
        <v>131865.35</v>
      </c>
      <c r="J16" s="155">
        <v>2669970.06</v>
      </c>
      <c r="K16" s="155">
        <v>471798.05</v>
      </c>
      <c r="L16" s="155">
        <v>52293909.57</v>
      </c>
      <c r="M16" s="155">
        <v>13710404.01</v>
      </c>
      <c r="N16" s="155">
        <v>22964218.66</v>
      </c>
      <c r="O16" s="155">
        <v>5447903.79</v>
      </c>
      <c r="P16" s="155">
        <v>557201.68</v>
      </c>
      <c r="Q16" s="155">
        <v>7057429.27</v>
      </c>
      <c r="R16" s="155">
        <v>4536218.22</v>
      </c>
      <c r="S16" s="155">
        <v>896827.49</v>
      </c>
      <c r="T16" s="155">
        <v>565559764.88</v>
      </c>
      <c r="U16" s="155">
        <v>595843.11</v>
      </c>
      <c r="V16" s="155">
        <v>16200759.46</v>
      </c>
      <c r="W16" s="155">
        <v>73407112.47</v>
      </c>
      <c r="X16" s="155">
        <v>10545655.77</v>
      </c>
      <c r="Y16" s="155">
        <v>405740013.77</v>
      </c>
      <c r="Z16" s="155">
        <v>48404251.57</v>
      </c>
    </row>
    <row r="17" spans="2:26" s="1" customFormat="1" ht="18" customHeight="1">
      <c r="B17" s="2" t="s">
        <v>635</v>
      </c>
      <c r="C17" s="155">
        <v>0</v>
      </c>
      <c r="D17" s="155">
        <v>0</v>
      </c>
      <c r="E17" s="155">
        <v>798650.15</v>
      </c>
      <c r="F17" s="155">
        <v>29225728.98</v>
      </c>
      <c r="G17" s="155">
        <v>0</v>
      </c>
      <c r="H17" s="155">
        <v>0</v>
      </c>
      <c r="I17" s="155">
        <v>0</v>
      </c>
      <c r="J17" s="155">
        <v>0</v>
      </c>
      <c r="K17" s="155">
        <v>2651.21</v>
      </c>
      <c r="L17" s="155">
        <v>22162402.68</v>
      </c>
      <c r="M17" s="155">
        <v>7686555.01</v>
      </c>
      <c r="N17" s="155">
        <v>4084345.34</v>
      </c>
      <c r="O17" s="155">
        <v>1066509.8</v>
      </c>
      <c r="P17" s="155">
        <v>79536.97</v>
      </c>
      <c r="Q17" s="155">
        <v>0</v>
      </c>
      <c r="R17" s="155">
        <v>16738.81</v>
      </c>
      <c r="S17" s="155">
        <v>0</v>
      </c>
      <c r="T17" s="155">
        <v>352052247.75</v>
      </c>
      <c r="U17" s="155">
        <v>0</v>
      </c>
      <c r="V17" s="155">
        <v>1319348.27</v>
      </c>
      <c r="W17" s="155">
        <v>34874434.32</v>
      </c>
      <c r="X17" s="155">
        <v>0</v>
      </c>
      <c r="Y17" s="155">
        <v>264202336.81</v>
      </c>
      <c r="Z17" s="155">
        <v>29496732.75</v>
      </c>
    </row>
    <row r="18" spans="2:26" s="1" customFormat="1" ht="18" customHeight="1">
      <c r="B18" s="2" t="s">
        <v>636</v>
      </c>
      <c r="C18" s="155">
        <v>870721.86</v>
      </c>
      <c r="D18" s="155">
        <v>19644797.52</v>
      </c>
      <c r="E18" s="155">
        <v>2103066.08</v>
      </c>
      <c r="F18" s="155">
        <v>341885081.45</v>
      </c>
      <c r="G18" s="155">
        <v>3245494.08</v>
      </c>
      <c r="H18" s="155">
        <v>63304.38</v>
      </c>
      <c r="I18" s="155">
        <v>738257.5</v>
      </c>
      <c r="J18" s="155">
        <v>4317017.97</v>
      </c>
      <c r="K18" s="155">
        <v>1579879.88</v>
      </c>
      <c r="L18" s="155">
        <v>199793083.66</v>
      </c>
      <c r="M18" s="155">
        <v>30147214.01</v>
      </c>
      <c r="N18" s="155">
        <v>70930354.93</v>
      </c>
      <c r="O18" s="155">
        <v>11709929.07</v>
      </c>
      <c r="P18" s="155">
        <v>192233.17</v>
      </c>
      <c r="Q18" s="155">
        <v>26990633.2</v>
      </c>
      <c r="R18" s="155">
        <v>4952559.53</v>
      </c>
      <c r="S18" s="155">
        <v>627248.51</v>
      </c>
      <c r="T18" s="155">
        <v>1957875950.67</v>
      </c>
      <c r="U18" s="155">
        <v>1094459.82</v>
      </c>
      <c r="V18" s="155">
        <v>44817673.48</v>
      </c>
      <c r="W18" s="155">
        <v>193389980.29</v>
      </c>
      <c r="X18" s="155">
        <v>32063718.68</v>
      </c>
      <c r="Y18" s="155">
        <v>2055321832.56</v>
      </c>
      <c r="Z18" s="155">
        <v>329677655.08</v>
      </c>
    </row>
    <row r="19" spans="2:26" s="1" customFormat="1" ht="18" customHeight="1">
      <c r="B19" s="2" t="s">
        <v>658</v>
      </c>
      <c r="C19" s="155">
        <v>0</v>
      </c>
      <c r="D19" s="155">
        <v>0</v>
      </c>
      <c r="E19" s="155">
        <v>1236421.42</v>
      </c>
      <c r="F19" s="155">
        <v>13304259.66</v>
      </c>
      <c r="G19" s="155">
        <v>3423079.39</v>
      </c>
      <c r="H19" s="155">
        <v>0</v>
      </c>
      <c r="I19" s="155">
        <v>0</v>
      </c>
      <c r="J19" s="155">
        <v>0</v>
      </c>
      <c r="K19" s="155">
        <v>0</v>
      </c>
      <c r="L19" s="155">
        <v>7319366.03</v>
      </c>
      <c r="M19" s="155">
        <v>4793009</v>
      </c>
      <c r="N19" s="155">
        <v>2478913.7</v>
      </c>
      <c r="O19" s="155">
        <v>0</v>
      </c>
      <c r="P19" s="155">
        <v>1184478.24</v>
      </c>
      <c r="Q19" s="155">
        <v>1002735.09</v>
      </c>
      <c r="R19" s="155">
        <v>666901.27</v>
      </c>
      <c r="S19" s="155">
        <v>0</v>
      </c>
      <c r="T19" s="155">
        <v>399003907.4</v>
      </c>
      <c r="U19" s="155">
        <v>0</v>
      </c>
      <c r="V19" s="155">
        <v>4477975.94</v>
      </c>
      <c r="W19" s="155">
        <v>57024066.95</v>
      </c>
      <c r="X19" s="155">
        <v>733995.63</v>
      </c>
      <c r="Y19" s="155">
        <v>199655333.1</v>
      </c>
      <c r="Z19" s="155">
        <v>15082035.65</v>
      </c>
    </row>
    <row r="20" spans="2:26" s="1" customFormat="1" ht="18" customHeight="1">
      <c r="B20" s="2" t="s">
        <v>638</v>
      </c>
      <c r="C20" s="155">
        <v>168787.64</v>
      </c>
      <c r="D20" s="155">
        <v>2207576.51</v>
      </c>
      <c r="E20" s="155">
        <v>1346555.11</v>
      </c>
      <c r="F20" s="155">
        <v>0</v>
      </c>
      <c r="G20" s="155">
        <v>718325.12</v>
      </c>
      <c r="H20" s="155">
        <v>40673.76</v>
      </c>
      <c r="I20" s="155">
        <v>67295.29000000001</v>
      </c>
      <c r="J20" s="155">
        <v>1596725.17</v>
      </c>
      <c r="K20" s="155">
        <v>180102.7</v>
      </c>
      <c r="L20" s="155">
        <v>92855774.71</v>
      </c>
      <c r="M20" s="155">
        <v>16888111</v>
      </c>
      <c r="N20" s="155">
        <v>26509876.64</v>
      </c>
      <c r="O20" s="155">
        <v>2221456.68</v>
      </c>
      <c r="P20" s="155">
        <v>705562.17</v>
      </c>
      <c r="Q20" s="155">
        <v>3330830.98</v>
      </c>
      <c r="R20" s="155">
        <v>1446325.06</v>
      </c>
      <c r="S20" s="155">
        <v>624442.4500000001</v>
      </c>
      <c r="T20" s="155">
        <v>596189782.83</v>
      </c>
      <c r="U20" s="155">
        <v>193171.92</v>
      </c>
      <c r="V20" s="155">
        <v>22274716.75</v>
      </c>
      <c r="W20" s="155">
        <v>119580489.26</v>
      </c>
      <c r="X20" s="155">
        <v>5712720.61</v>
      </c>
      <c r="Y20" s="155">
        <v>591961789.24</v>
      </c>
      <c r="Z20" s="155">
        <v>45583488.9</v>
      </c>
    </row>
    <row r="21" spans="2:26" s="1" customFormat="1" ht="18" customHeight="1">
      <c r="B21" s="2" t="s">
        <v>639</v>
      </c>
      <c r="C21" s="155">
        <v>77913.58</v>
      </c>
      <c r="D21" s="155">
        <v>53578.87</v>
      </c>
      <c r="E21" s="155">
        <v>1452315.28</v>
      </c>
      <c r="F21" s="155">
        <v>6826197.28</v>
      </c>
      <c r="G21" s="155">
        <v>583674.36</v>
      </c>
      <c r="H21" s="155">
        <v>14159.66</v>
      </c>
      <c r="I21" s="155">
        <v>154137.75</v>
      </c>
      <c r="J21" s="155">
        <v>740443.2</v>
      </c>
      <c r="K21" s="155">
        <v>448602.26</v>
      </c>
      <c r="L21" s="155">
        <v>3022932.02</v>
      </c>
      <c r="M21" s="155">
        <v>960396</v>
      </c>
      <c r="N21" s="155">
        <v>1768047.31</v>
      </c>
      <c r="O21" s="155">
        <v>512533.68</v>
      </c>
      <c r="P21" s="155">
        <v>133369.05</v>
      </c>
      <c r="Q21" s="155">
        <v>757481.73</v>
      </c>
      <c r="R21" s="155">
        <v>600060.15</v>
      </c>
      <c r="S21" s="155">
        <v>47277.24</v>
      </c>
      <c r="T21" s="155">
        <v>30281401.66</v>
      </c>
      <c r="U21" s="155">
        <v>61074.89</v>
      </c>
      <c r="V21" s="155">
        <v>2017416.97</v>
      </c>
      <c r="W21" s="155">
        <v>6441569.16</v>
      </c>
      <c r="X21" s="155">
        <v>207008.64</v>
      </c>
      <c r="Y21" s="155">
        <v>41766653.29</v>
      </c>
      <c r="Z21" s="155">
        <v>8172774.25</v>
      </c>
    </row>
    <row r="22" spans="2:26" s="1" customFormat="1" ht="18" customHeight="1">
      <c r="B22" s="2" t="s">
        <v>640</v>
      </c>
      <c r="C22" s="155">
        <v>0</v>
      </c>
      <c r="D22" s="155">
        <v>17207981.33</v>
      </c>
      <c r="E22" s="155">
        <v>60854.99</v>
      </c>
      <c r="F22" s="155">
        <v>80974683.09</v>
      </c>
      <c r="G22" s="155">
        <v>0</v>
      </c>
      <c r="H22" s="155">
        <v>26600</v>
      </c>
      <c r="I22" s="155">
        <v>517827.4</v>
      </c>
      <c r="J22" s="155">
        <v>4998343.07</v>
      </c>
      <c r="K22" s="155">
        <v>1621263.53</v>
      </c>
      <c r="L22" s="155">
        <v>33954534.01</v>
      </c>
      <c r="M22" s="155">
        <v>11284039</v>
      </c>
      <c r="N22" s="155">
        <v>13325560.25</v>
      </c>
      <c r="O22" s="155">
        <v>1763031.6</v>
      </c>
      <c r="P22" s="155">
        <v>3679359.76</v>
      </c>
      <c r="Q22" s="155">
        <v>0</v>
      </c>
      <c r="R22" s="155">
        <v>1522612.89</v>
      </c>
      <c r="S22" s="155">
        <v>0</v>
      </c>
      <c r="T22" s="155">
        <v>234193944.66</v>
      </c>
      <c r="U22" s="155">
        <v>0</v>
      </c>
      <c r="V22" s="155">
        <v>6368649.84</v>
      </c>
      <c r="W22" s="155">
        <v>41593615.51</v>
      </c>
      <c r="X22" s="155">
        <v>6469489.56</v>
      </c>
      <c r="Y22" s="155">
        <v>480107126.23</v>
      </c>
      <c r="Z22" s="155">
        <v>51236575.06</v>
      </c>
    </row>
    <row r="23" spans="2:26" s="1" customFormat="1" ht="18" customHeight="1">
      <c r="B23" s="2" t="s">
        <v>641</v>
      </c>
      <c r="C23" s="155">
        <v>7532.58</v>
      </c>
      <c r="D23" s="155">
        <v>1070851.93</v>
      </c>
      <c r="E23" s="155">
        <v>205429.55</v>
      </c>
      <c r="F23" s="155">
        <v>6135833.86</v>
      </c>
      <c r="G23" s="155">
        <v>718928.06</v>
      </c>
      <c r="H23" s="155">
        <v>1048.3</v>
      </c>
      <c r="I23" s="155">
        <v>47230.62</v>
      </c>
      <c r="J23" s="155">
        <v>547332.52</v>
      </c>
      <c r="K23" s="155">
        <v>59925.12</v>
      </c>
      <c r="L23" s="155">
        <v>4472444.69</v>
      </c>
      <c r="M23" s="155">
        <v>1715880</v>
      </c>
      <c r="N23" s="155">
        <v>1185250.15</v>
      </c>
      <c r="O23" s="155">
        <v>178182.57</v>
      </c>
      <c r="P23" s="155">
        <v>4532.9800000000005</v>
      </c>
      <c r="Q23" s="155">
        <v>787476.86</v>
      </c>
      <c r="R23" s="155">
        <v>380335.25</v>
      </c>
      <c r="S23" s="155">
        <v>39183.76</v>
      </c>
      <c r="T23" s="155">
        <v>187120340.13</v>
      </c>
      <c r="U23" s="155">
        <v>129603.13</v>
      </c>
      <c r="V23" s="155">
        <v>1113970.93</v>
      </c>
      <c r="W23" s="155">
        <v>21591597.65</v>
      </c>
      <c r="X23" s="155">
        <v>729821.92</v>
      </c>
      <c r="Y23" s="155">
        <v>89841061.87</v>
      </c>
      <c r="Z23" s="155">
        <v>7017002.45</v>
      </c>
    </row>
    <row r="24" spans="2:26" s="1" customFormat="1" ht="18" customHeight="1">
      <c r="B24" s="2" t="s">
        <v>642</v>
      </c>
      <c r="C24" s="155">
        <v>69932.33</v>
      </c>
      <c r="D24" s="155">
        <v>2638357.44</v>
      </c>
      <c r="E24" s="155">
        <v>97209.47</v>
      </c>
      <c r="F24" s="155">
        <v>32480463.24</v>
      </c>
      <c r="G24" s="155">
        <v>61977.95</v>
      </c>
      <c r="H24" s="155">
        <v>7075.89</v>
      </c>
      <c r="I24" s="155">
        <v>39507.270000000004</v>
      </c>
      <c r="J24" s="155">
        <v>292433.69</v>
      </c>
      <c r="K24" s="155">
        <v>202580.89</v>
      </c>
      <c r="L24" s="155">
        <v>18097152</v>
      </c>
      <c r="M24" s="155">
        <v>2502521</v>
      </c>
      <c r="N24" s="155">
        <v>7076495.31</v>
      </c>
      <c r="O24" s="155">
        <v>819855.84</v>
      </c>
      <c r="P24" s="155">
        <v>21058.17</v>
      </c>
      <c r="Q24" s="155">
        <v>1616134.25</v>
      </c>
      <c r="R24" s="155">
        <v>26238.93</v>
      </c>
      <c r="S24" s="155">
        <v>33581.31</v>
      </c>
      <c r="T24" s="155">
        <v>348894712.42</v>
      </c>
      <c r="U24" s="155">
        <v>194404.7</v>
      </c>
      <c r="V24" s="155">
        <v>3290508.97</v>
      </c>
      <c r="W24" s="155">
        <v>4410225.38</v>
      </c>
      <c r="X24" s="155">
        <v>2715804.75</v>
      </c>
      <c r="Y24" s="155">
        <v>210623459</v>
      </c>
      <c r="Z24" s="155">
        <v>29481734.02</v>
      </c>
    </row>
    <row r="25" spans="2:26" s="1" customFormat="1" ht="18" customHeight="1">
      <c r="B25" s="2" t="s">
        <v>643</v>
      </c>
      <c r="C25" s="155">
        <v>1667641.02</v>
      </c>
      <c r="D25" s="155">
        <v>47972850.99</v>
      </c>
      <c r="E25" s="155">
        <v>8170659.48</v>
      </c>
      <c r="F25" s="155">
        <v>567135347.24</v>
      </c>
      <c r="G25" s="155">
        <v>12038081.75</v>
      </c>
      <c r="H25" s="155">
        <v>246329.5</v>
      </c>
      <c r="I25" s="155">
        <v>1696121.1800000002</v>
      </c>
      <c r="J25" s="155">
        <v>15162265.68</v>
      </c>
      <c r="K25" s="155">
        <v>4566803.64</v>
      </c>
      <c r="L25" s="155">
        <v>433971599.37</v>
      </c>
      <c r="M25" s="155">
        <v>89688129.03</v>
      </c>
      <c r="N25" s="155">
        <v>150323062.29</v>
      </c>
      <c r="O25" s="155">
        <v>23719403.03</v>
      </c>
      <c r="P25" s="155">
        <v>6557332.19</v>
      </c>
      <c r="Q25" s="155">
        <v>41542721.38</v>
      </c>
      <c r="R25" s="155">
        <v>14147990.11</v>
      </c>
      <c r="S25" s="155">
        <v>2268560.76</v>
      </c>
      <c r="T25" s="155">
        <v>4671172052.42</v>
      </c>
      <c r="U25" s="155">
        <v>2268557.57</v>
      </c>
      <c r="V25" s="155">
        <v>101881020.61</v>
      </c>
      <c r="W25" s="155">
        <v>552313090.99</v>
      </c>
      <c r="X25" s="155">
        <v>59178215.56</v>
      </c>
      <c r="Y25" s="155">
        <v>4339219605.87</v>
      </c>
      <c r="Z25" s="155">
        <v>564152249.73</v>
      </c>
    </row>
    <row r="26" spans="2:26" s="1" customFormat="1" ht="18" customHeight="1">
      <c r="B26" s="2" t="s">
        <v>644</v>
      </c>
      <c r="C26" s="155">
        <v>87022.89</v>
      </c>
      <c r="D26" s="155">
        <v>11532469.74</v>
      </c>
      <c r="E26" s="155">
        <v>75013.1</v>
      </c>
      <c r="F26" s="155">
        <v>39057929.45</v>
      </c>
      <c r="G26" s="155">
        <v>324338.5</v>
      </c>
      <c r="H26" s="155">
        <v>7424.17</v>
      </c>
      <c r="I26" s="155">
        <v>31153.96</v>
      </c>
      <c r="J26" s="155">
        <v>1691425.41</v>
      </c>
      <c r="K26" s="155">
        <v>652626.23</v>
      </c>
      <c r="L26" s="155">
        <v>52865173.77</v>
      </c>
      <c r="M26" s="155">
        <v>6654483</v>
      </c>
      <c r="N26" s="155">
        <v>11774895.98</v>
      </c>
      <c r="O26" s="155">
        <v>636010.63</v>
      </c>
      <c r="P26" s="155">
        <v>318438.12</v>
      </c>
      <c r="Q26" s="155">
        <v>1057958.22</v>
      </c>
      <c r="R26" s="155">
        <v>100759.25</v>
      </c>
      <c r="S26" s="155">
        <v>156204.42</v>
      </c>
      <c r="T26" s="155">
        <v>458983528.1</v>
      </c>
      <c r="U26" s="155">
        <v>64606.99</v>
      </c>
      <c r="V26" s="155">
        <v>10348068.79</v>
      </c>
      <c r="W26" s="155">
        <v>80575795.58</v>
      </c>
      <c r="X26" s="155">
        <v>26350939.69</v>
      </c>
      <c r="Y26" s="155">
        <v>464633420.94</v>
      </c>
      <c r="Z26" s="155">
        <v>55439846.15</v>
      </c>
    </row>
    <row r="27" spans="2:26" s="1" customFormat="1" ht="18" customHeight="1">
      <c r="B27" s="2" t="s">
        <v>645</v>
      </c>
      <c r="C27" s="155">
        <v>6847.6</v>
      </c>
      <c r="D27" s="155">
        <v>0</v>
      </c>
      <c r="E27" s="155">
        <v>167999.1</v>
      </c>
      <c r="F27" s="155">
        <v>29287677.17</v>
      </c>
      <c r="G27" s="155">
        <v>0</v>
      </c>
      <c r="H27" s="155">
        <v>549.09</v>
      </c>
      <c r="I27" s="155">
        <v>0</v>
      </c>
      <c r="J27" s="155">
        <v>29650.79</v>
      </c>
      <c r="K27" s="155">
        <v>6631.57</v>
      </c>
      <c r="L27" s="155">
        <v>11855516.81</v>
      </c>
      <c r="M27" s="155">
        <v>2410500</v>
      </c>
      <c r="N27" s="155">
        <v>2407190.56</v>
      </c>
      <c r="O27" s="155">
        <v>466938.31</v>
      </c>
      <c r="P27" s="155">
        <v>28389.32</v>
      </c>
      <c r="Q27" s="155">
        <v>104494.12</v>
      </c>
      <c r="R27" s="155">
        <v>109719.33</v>
      </c>
      <c r="S27" s="155">
        <v>7301.05</v>
      </c>
      <c r="T27" s="155">
        <v>176115800.84</v>
      </c>
      <c r="U27" s="155">
        <v>22375.49</v>
      </c>
      <c r="V27" s="155">
        <v>714653.26</v>
      </c>
      <c r="W27" s="155">
        <v>24099693.97</v>
      </c>
      <c r="X27" s="155">
        <v>0</v>
      </c>
      <c r="Y27" s="155">
        <v>20937089.51</v>
      </c>
      <c r="Z27" s="155">
        <v>7429383.09</v>
      </c>
    </row>
    <row r="28" spans="2:26" s="1" customFormat="1" ht="18" customHeight="1">
      <c r="B28" s="2" t="s">
        <v>646</v>
      </c>
      <c r="C28" s="155">
        <v>16955.35</v>
      </c>
      <c r="D28" s="155">
        <v>47497209.42</v>
      </c>
      <c r="E28" s="155">
        <v>233911.6</v>
      </c>
      <c r="F28" s="155">
        <v>33155026.23</v>
      </c>
      <c r="G28" s="155">
        <v>1445541.64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449602.31</v>
      </c>
      <c r="P28" s="155">
        <v>23671.03</v>
      </c>
      <c r="Q28" s="155">
        <v>2053462.64</v>
      </c>
      <c r="R28" s="155">
        <v>0</v>
      </c>
      <c r="S28" s="155">
        <v>0</v>
      </c>
      <c r="T28" s="155">
        <v>0</v>
      </c>
      <c r="U28" s="155">
        <v>0</v>
      </c>
      <c r="V28" s="155">
        <v>933877.89</v>
      </c>
      <c r="W28" s="155">
        <v>2033861.02</v>
      </c>
      <c r="X28" s="155">
        <v>404413.92</v>
      </c>
      <c r="Y28" s="155">
        <v>0</v>
      </c>
      <c r="Z28" s="155">
        <v>6717336.4</v>
      </c>
    </row>
    <row r="29" spans="2:26" s="1" customFormat="1" ht="18" customHeight="1">
      <c r="B29" s="2" t="s">
        <v>647</v>
      </c>
      <c r="C29" s="155">
        <v>110825.84</v>
      </c>
      <c r="D29" s="155">
        <v>59029679.16</v>
      </c>
      <c r="E29" s="155">
        <v>476923.8</v>
      </c>
      <c r="F29" s="155">
        <v>101500632.85</v>
      </c>
      <c r="G29" s="155">
        <v>1769880.14</v>
      </c>
      <c r="H29" s="155">
        <v>7973.26</v>
      </c>
      <c r="I29" s="155">
        <v>31153.96</v>
      </c>
      <c r="J29" s="155">
        <v>1721076.2000000002</v>
      </c>
      <c r="K29" s="155">
        <v>659257.8</v>
      </c>
      <c r="L29" s="155">
        <v>64720690.58</v>
      </c>
      <c r="M29" s="155">
        <v>9064983</v>
      </c>
      <c r="N29" s="155">
        <v>14182086.54</v>
      </c>
      <c r="O29" s="155">
        <v>1552551.25</v>
      </c>
      <c r="P29" s="155">
        <v>370498.47</v>
      </c>
      <c r="Q29" s="155">
        <v>3215914.98</v>
      </c>
      <c r="R29" s="155">
        <v>210478.58</v>
      </c>
      <c r="S29" s="155">
        <v>163505.47</v>
      </c>
      <c r="T29" s="155">
        <v>635099328.94</v>
      </c>
      <c r="U29" s="155">
        <v>86982.48</v>
      </c>
      <c r="V29" s="155">
        <v>11996599.94</v>
      </c>
      <c r="W29" s="155">
        <v>106709350.57</v>
      </c>
      <c r="X29" s="155">
        <v>26755353.61</v>
      </c>
      <c r="Y29" s="155">
        <v>485570510.45</v>
      </c>
      <c r="Z29" s="155">
        <v>69586565.64</v>
      </c>
    </row>
    <row r="30" spans="2:26" s="1" customFormat="1" ht="18" customHeight="1">
      <c r="B30" s="2" t="s">
        <v>648</v>
      </c>
      <c r="C30" s="155">
        <v>209850.77</v>
      </c>
      <c r="D30" s="155">
        <v>0</v>
      </c>
      <c r="E30" s="155">
        <v>228908.4</v>
      </c>
      <c r="F30" s="155">
        <v>184634.7</v>
      </c>
      <c r="G30" s="155">
        <v>0</v>
      </c>
      <c r="H30" s="155">
        <v>25419.9</v>
      </c>
      <c r="I30" s="155">
        <v>0</v>
      </c>
      <c r="J30" s="155">
        <v>939158.06</v>
      </c>
      <c r="K30" s="155">
        <v>238984.68</v>
      </c>
      <c r="L30" s="155">
        <v>35454522.24</v>
      </c>
      <c r="M30" s="155">
        <v>9450573</v>
      </c>
      <c r="N30" s="155">
        <v>12442102.7</v>
      </c>
      <c r="O30" s="155">
        <v>523234.48000000004</v>
      </c>
      <c r="P30" s="155">
        <v>33770.73</v>
      </c>
      <c r="Q30" s="155">
        <v>0</v>
      </c>
      <c r="R30" s="155">
        <v>15162.2</v>
      </c>
      <c r="S30" s="155">
        <v>121425.02</v>
      </c>
      <c r="T30" s="155">
        <v>1007156462.33</v>
      </c>
      <c r="U30" s="155">
        <v>377064.37</v>
      </c>
      <c r="V30" s="155">
        <v>210981.68</v>
      </c>
      <c r="W30" s="155">
        <v>6624787.7</v>
      </c>
      <c r="X30" s="155">
        <v>0</v>
      </c>
      <c r="Y30" s="155">
        <v>469657053.3</v>
      </c>
      <c r="Z30" s="155">
        <v>21564948.82</v>
      </c>
    </row>
    <row r="31" spans="2:26" s="1" customFormat="1" ht="18" customHeight="1">
      <c r="B31" s="2" t="s">
        <v>649</v>
      </c>
      <c r="C31" s="155">
        <v>2863.18</v>
      </c>
      <c r="D31" s="155">
        <v>5582727</v>
      </c>
      <c r="E31" s="155">
        <v>95958</v>
      </c>
      <c r="F31" s="155">
        <v>3793388.22</v>
      </c>
      <c r="G31" s="155">
        <v>31356.67</v>
      </c>
      <c r="H31" s="155">
        <v>0</v>
      </c>
      <c r="I31" s="155">
        <v>67983.54000000001</v>
      </c>
      <c r="J31" s="155">
        <v>0</v>
      </c>
      <c r="K31" s="155">
        <v>2505</v>
      </c>
      <c r="L31" s="155">
        <v>6064150.97</v>
      </c>
      <c r="M31" s="155">
        <v>1161</v>
      </c>
      <c r="N31" s="155">
        <v>0</v>
      </c>
      <c r="O31" s="155">
        <v>0</v>
      </c>
      <c r="P31" s="155">
        <v>2289.57</v>
      </c>
      <c r="Q31" s="155">
        <v>2715036.98</v>
      </c>
      <c r="R31" s="155">
        <v>55087.96</v>
      </c>
      <c r="S31" s="155">
        <v>0</v>
      </c>
      <c r="T31" s="155">
        <v>101744352.46</v>
      </c>
      <c r="U31" s="155">
        <v>0</v>
      </c>
      <c r="V31" s="155">
        <v>654864.37</v>
      </c>
      <c r="W31" s="155">
        <v>48406.21</v>
      </c>
      <c r="X31" s="155">
        <v>6853616.55</v>
      </c>
      <c r="Y31" s="155">
        <v>55277034.1</v>
      </c>
      <c r="Z31" s="155">
        <v>13</v>
      </c>
    </row>
    <row r="32" spans="2:26" s="1" customFormat="1" ht="18" customHeight="1">
      <c r="B32" s="2" t="s">
        <v>650</v>
      </c>
      <c r="C32" s="155">
        <v>127703.81</v>
      </c>
      <c r="D32" s="155">
        <v>1799384.62</v>
      </c>
      <c r="E32" s="155">
        <v>2506371.19</v>
      </c>
      <c r="F32" s="155">
        <v>127261072.51</v>
      </c>
      <c r="G32" s="155">
        <v>4403506.52</v>
      </c>
      <c r="H32" s="155">
        <v>131584.67</v>
      </c>
      <c r="I32" s="155">
        <v>223949.94</v>
      </c>
      <c r="J32" s="155">
        <v>3335284.57</v>
      </c>
      <c r="K32" s="155">
        <v>2628052.25</v>
      </c>
      <c r="L32" s="155">
        <v>90546184.97</v>
      </c>
      <c r="M32" s="155">
        <v>4131796</v>
      </c>
      <c r="N32" s="155">
        <v>28496233.18</v>
      </c>
      <c r="O32" s="155">
        <v>6867855.09</v>
      </c>
      <c r="P32" s="155">
        <v>845831.91</v>
      </c>
      <c r="Q32" s="155">
        <v>1489306.11</v>
      </c>
      <c r="R32" s="155">
        <v>6418322.38</v>
      </c>
      <c r="S32" s="155">
        <v>1491758.88</v>
      </c>
      <c r="T32" s="155">
        <v>436671502.69</v>
      </c>
      <c r="U32" s="155">
        <v>1233500.91</v>
      </c>
      <c r="V32" s="155">
        <v>31482428.19</v>
      </c>
      <c r="W32" s="155">
        <v>82862897.42</v>
      </c>
      <c r="X32" s="155">
        <v>33589897.61</v>
      </c>
      <c r="Y32" s="155">
        <v>694108131.58</v>
      </c>
      <c r="Z32" s="155">
        <v>114216490.05</v>
      </c>
    </row>
    <row r="33" spans="2:26" s="1" customFormat="1" ht="18" customHeight="1">
      <c r="B33" s="2" t="s">
        <v>651</v>
      </c>
      <c r="C33" s="155">
        <v>6597.11</v>
      </c>
      <c r="D33" s="155">
        <v>0</v>
      </c>
      <c r="E33" s="155">
        <v>3245156.96</v>
      </c>
      <c r="F33" s="155">
        <v>59367767.68</v>
      </c>
      <c r="G33" s="155">
        <v>0</v>
      </c>
      <c r="H33" s="155">
        <v>0</v>
      </c>
      <c r="I33" s="155">
        <v>203659.35</v>
      </c>
      <c r="J33" s="155">
        <v>0</v>
      </c>
      <c r="K33" s="155">
        <v>0</v>
      </c>
      <c r="L33" s="155">
        <v>0</v>
      </c>
      <c r="M33" s="155">
        <v>0</v>
      </c>
      <c r="N33" s="155">
        <v>177627.36</v>
      </c>
      <c r="O33" s="155">
        <v>48789.26</v>
      </c>
      <c r="P33" s="155">
        <v>15576.49</v>
      </c>
      <c r="Q33" s="155">
        <v>11931886.04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55">
        <v>57496554.49</v>
      </c>
      <c r="X33" s="155">
        <v>0</v>
      </c>
      <c r="Y33" s="155">
        <v>0</v>
      </c>
      <c r="Z33" s="155">
        <v>0</v>
      </c>
    </row>
    <row r="34" spans="2:26" s="1" customFormat="1" ht="18" customHeight="1">
      <c r="B34" s="2" t="s">
        <v>652</v>
      </c>
      <c r="C34" s="155">
        <v>347014.87</v>
      </c>
      <c r="D34" s="155">
        <v>7382111.62</v>
      </c>
      <c r="E34" s="155">
        <v>6076394.55</v>
      </c>
      <c r="F34" s="155">
        <v>190606863.11</v>
      </c>
      <c r="G34" s="155">
        <v>4434863.19</v>
      </c>
      <c r="H34" s="155">
        <v>157004.57</v>
      </c>
      <c r="I34" s="155">
        <v>495592.83</v>
      </c>
      <c r="J34" s="155">
        <v>4274442.63</v>
      </c>
      <c r="K34" s="155">
        <v>2869541.93</v>
      </c>
      <c r="L34" s="155">
        <v>132064858.18</v>
      </c>
      <c r="M34" s="155">
        <v>13583530</v>
      </c>
      <c r="N34" s="155">
        <v>41115963.24</v>
      </c>
      <c r="O34" s="155">
        <v>7439878.83</v>
      </c>
      <c r="P34" s="155">
        <v>897468.7</v>
      </c>
      <c r="Q34" s="155">
        <v>16136229.13</v>
      </c>
      <c r="R34" s="155">
        <v>6488572.54</v>
      </c>
      <c r="S34" s="155">
        <v>1613183.9</v>
      </c>
      <c r="T34" s="155">
        <v>1545572317.45</v>
      </c>
      <c r="U34" s="155">
        <v>1610565.28</v>
      </c>
      <c r="V34" s="155">
        <v>32348274.24</v>
      </c>
      <c r="W34" s="155">
        <v>147032645.82</v>
      </c>
      <c r="X34" s="155">
        <v>40443514.16</v>
      </c>
      <c r="Y34" s="155">
        <v>1219042218.98</v>
      </c>
      <c r="Z34" s="155">
        <v>135781451.87</v>
      </c>
    </row>
    <row r="35" spans="2:26" s="1" customFormat="1" ht="18" customHeight="1">
      <c r="B35" s="2" t="s">
        <v>659</v>
      </c>
      <c r="C35" s="155">
        <v>2125481.73</v>
      </c>
      <c r="D35" s="155">
        <v>114384641.77</v>
      </c>
      <c r="E35" s="155">
        <v>14723977.83</v>
      </c>
      <c r="F35" s="155">
        <v>859242843.2</v>
      </c>
      <c r="G35" s="155">
        <v>18242825.08</v>
      </c>
      <c r="H35" s="155">
        <v>411307.33</v>
      </c>
      <c r="I35" s="155">
        <v>2222867.97</v>
      </c>
      <c r="J35" s="155">
        <v>21157784.51</v>
      </c>
      <c r="K35" s="155">
        <v>8095603.37</v>
      </c>
      <c r="L35" s="155">
        <v>630757148.13</v>
      </c>
      <c r="M35" s="155">
        <v>112336642.03</v>
      </c>
      <c r="N35" s="155">
        <v>205621112.07</v>
      </c>
      <c r="O35" s="155">
        <v>32711833.11</v>
      </c>
      <c r="P35" s="155">
        <v>7825299.36</v>
      </c>
      <c r="Q35" s="155">
        <v>60894865.49</v>
      </c>
      <c r="R35" s="155">
        <v>20847041.23</v>
      </c>
      <c r="S35" s="155">
        <v>4045250.13</v>
      </c>
      <c r="T35" s="155">
        <v>6851843698.81</v>
      </c>
      <c r="U35" s="155">
        <v>3966105.33</v>
      </c>
      <c r="V35" s="155">
        <v>146225894.79</v>
      </c>
      <c r="W35" s="155">
        <v>806055087.38</v>
      </c>
      <c r="X35" s="155">
        <v>126377083.33</v>
      </c>
      <c r="Y35" s="155">
        <v>6043832335.3</v>
      </c>
      <c r="Z35" s="155">
        <v>769520267.24</v>
      </c>
    </row>
    <row r="36" spans="2:26" s="1" customFormat="1" ht="18" customHeight="1">
      <c r="B36" s="2" t="s">
        <v>654</v>
      </c>
      <c r="C36" s="155">
        <v>313675.10000000003</v>
      </c>
      <c r="D36" s="155">
        <v>-4324150.94</v>
      </c>
      <c r="E36" s="155">
        <v>-8862698.29</v>
      </c>
      <c r="F36" s="155">
        <v>56953990.83</v>
      </c>
      <c r="G36" s="155">
        <v>-10935269.17</v>
      </c>
      <c r="H36" s="155">
        <v>23207.15</v>
      </c>
      <c r="I36" s="155">
        <v>182426.57</v>
      </c>
      <c r="J36" s="155">
        <v>-3193160.87</v>
      </c>
      <c r="K36" s="155">
        <v>-3840497.01</v>
      </c>
      <c r="L36" s="155">
        <v>-65286863.81</v>
      </c>
      <c r="M36" s="155">
        <v>-5367601.03</v>
      </c>
      <c r="N36" s="155">
        <v>-2323026.42</v>
      </c>
      <c r="O36" s="155">
        <v>-11314463.91</v>
      </c>
      <c r="P36" s="155">
        <v>-7094814.63</v>
      </c>
      <c r="Q36" s="155">
        <v>6348325.59</v>
      </c>
      <c r="R36" s="155">
        <v>1241768.38</v>
      </c>
      <c r="S36" s="155">
        <v>-2377993.21</v>
      </c>
      <c r="T36" s="155">
        <v>-637492509.15</v>
      </c>
      <c r="U36" s="155">
        <v>1910238.97</v>
      </c>
      <c r="V36" s="155">
        <v>6161982.76</v>
      </c>
      <c r="W36" s="155">
        <v>-25344749.78</v>
      </c>
      <c r="X36" s="155">
        <v>-47486849.58</v>
      </c>
      <c r="Y36" s="155">
        <v>427560714.07</v>
      </c>
      <c r="Z36" s="155">
        <v>-38590077.8</v>
      </c>
    </row>
  </sheetData>
  <sheetProtection/>
  <mergeCells count="1">
    <mergeCell ref="B3:E3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0.9921875" style="0" customWidth="1"/>
    <col min="2" max="2" width="60.7109375" style="0" bestFit="1" customWidth="1"/>
    <col min="3" max="7" width="14.7109375" style="0" customWidth="1"/>
  </cols>
  <sheetData>
    <row r="1" s="1" customFormat="1" ht="18.75" customHeight="1">
      <c r="B1" s="154" t="s">
        <v>621</v>
      </c>
    </row>
    <row r="2" spans="2:5" s="1" customFormat="1" ht="31.5" customHeight="1">
      <c r="B2" s="239" t="s">
        <v>666</v>
      </c>
      <c r="C2" s="239"/>
      <c r="D2" s="239"/>
      <c r="E2" s="239"/>
    </row>
    <row r="3" s="1" customFormat="1" ht="18" customHeight="1"/>
    <row r="4" spans="2:7" s="1" customFormat="1" ht="18" customHeight="1">
      <c r="B4" s="2" t="s">
        <v>622</v>
      </c>
      <c r="C4" s="12" t="s">
        <v>21</v>
      </c>
      <c r="D4" s="12" t="s">
        <v>24</v>
      </c>
      <c r="E4" s="12" t="s">
        <v>41</v>
      </c>
      <c r="F4" s="12" t="s">
        <v>620</v>
      </c>
      <c r="G4" s="12" t="s">
        <v>46</v>
      </c>
    </row>
    <row r="5" spans="2:7" s="1" customFormat="1" ht="18" customHeight="1">
      <c r="B5" s="2" t="s">
        <v>624</v>
      </c>
      <c r="C5" s="155">
        <v>0</v>
      </c>
      <c r="D5" s="155">
        <v>0</v>
      </c>
      <c r="E5" s="155">
        <v>3085995803.67</v>
      </c>
      <c r="F5" s="155">
        <v>524189568.98</v>
      </c>
      <c r="G5" s="155">
        <v>1302393.44</v>
      </c>
    </row>
    <row r="6" spans="2:7" s="1" customFormat="1" ht="18" customHeight="1">
      <c r="B6" s="2" t="s">
        <v>625</v>
      </c>
      <c r="C6" s="155">
        <v>0</v>
      </c>
      <c r="D6" s="155">
        <v>0</v>
      </c>
      <c r="E6" s="155">
        <v>3775024.58</v>
      </c>
      <c r="F6" s="155">
        <v>3422113.73</v>
      </c>
      <c r="G6" s="155">
        <v>0</v>
      </c>
    </row>
    <row r="7" spans="2:7" s="1" customFormat="1" ht="18" customHeight="1">
      <c r="B7" s="2" t="s">
        <v>626</v>
      </c>
      <c r="C7" s="155">
        <v>409303660.52</v>
      </c>
      <c r="D7" s="155">
        <v>0</v>
      </c>
      <c r="E7" s="155">
        <v>594041962.16</v>
      </c>
      <c r="F7" s="155">
        <v>19018290.55</v>
      </c>
      <c r="G7" s="155">
        <v>964.12</v>
      </c>
    </row>
    <row r="8" spans="2:7" s="1" customFormat="1" ht="18" customHeight="1">
      <c r="B8" s="2" t="s">
        <v>627</v>
      </c>
      <c r="C8" s="155">
        <v>0</v>
      </c>
      <c r="D8" s="155">
        <v>0</v>
      </c>
      <c r="E8" s="155">
        <v>525235.05</v>
      </c>
      <c r="F8" s="155">
        <v>0</v>
      </c>
      <c r="G8" s="155">
        <v>5</v>
      </c>
    </row>
    <row r="9" spans="2:7" s="1" customFormat="1" ht="18" customHeight="1">
      <c r="B9" s="2" t="s">
        <v>628</v>
      </c>
      <c r="C9" s="155">
        <v>0</v>
      </c>
      <c r="D9" s="155">
        <v>1484922.51</v>
      </c>
      <c r="E9" s="155">
        <v>24344380.15</v>
      </c>
      <c r="F9" s="155">
        <v>110692430.4</v>
      </c>
      <c r="G9" s="155">
        <v>432005.46</v>
      </c>
    </row>
    <row r="10" spans="2:7" s="1" customFormat="1" ht="18" customHeight="1">
      <c r="B10" s="2" t="s">
        <v>629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</row>
    <row r="11" spans="2:7" s="1" customFormat="1" ht="18" customHeight="1">
      <c r="B11" s="2" t="s">
        <v>630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</row>
    <row r="12" spans="2:7" s="1" customFormat="1" ht="18" customHeight="1">
      <c r="B12" s="2" t="s">
        <v>631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</row>
    <row r="13" spans="2:7" s="1" customFormat="1" ht="18" customHeight="1">
      <c r="B13" s="2" t="s">
        <v>632</v>
      </c>
      <c r="C13" s="155">
        <v>0</v>
      </c>
      <c r="D13" s="155">
        <v>57388.38</v>
      </c>
      <c r="E13" s="155">
        <v>0</v>
      </c>
      <c r="F13" s="155">
        <v>29573584.45</v>
      </c>
      <c r="G13" s="155">
        <v>0</v>
      </c>
    </row>
    <row r="14" spans="2:7" s="1" customFormat="1" ht="18" customHeight="1">
      <c r="B14" s="2" t="s">
        <v>633</v>
      </c>
      <c r="C14" s="155">
        <v>409303660.52</v>
      </c>
      <c r="D14" s="155">
        <v>1542310.89</v>
      </c>
      <c r="E14" s="155">
        <v>3708682405.61</v>
      </c>
      <c r="F14" s="155">
        <v>686895988.11</v>
      </c>
      <c r="G14" s="155">
        <v>1735368.02</v>
      </c>
    </row>
    <row r="15" spans="2:7" s="1" customFormat="1" ht="18" customHeight="1">
      <c r="B15" s="2" t="s">
        <v>634</v>
      </c>
      <c r="C15" s="155">
        <v>18599017.51</v>
      </c>
      <c r="D15" s="155">
        <v>48987.25</v>
      </c>
      <c r="E15" s="155">
        <v>253247389.38</v>
      </c>
      <c r="F15" s="155">
        <v>49861927.7</v>
      </c>
      <c r="G15" s="155">
        <v>64949.58</v>
      </c>
    </row>
    <row r="16" spans="2:7" s="1" customFormat="1" ht="18" customHeight="1">
      <c r="B16" s="2" t="s">
        <v>635</v>
      </c>
      <c r="C16" s="155">
        <v>0</v>
      </c>
      <c r="D16" s="155">
        <v>26215.48</v>
      </c>
      <c r="E16" s="155">
        <v>213846101.37</v>
      </c>
      <c r="F16" s="155">
        <v>32438524.94</v>
      </c>
      <c r="G16" s="155">
        <v>41720.72</v>
      </c>
    </row>
    <row r="17" spans="2:7" s="1" customFormat="1" ht="18" customHeight="1">
      <c r="B17" s="2" t="s">
        <v>636</v>
      </c>
      <c r="C17" s="155">
        <v>71270352.87</v>
      </c>
      <c r="D17" s="155">
        <v>480964.75</v>
      </c>
      <c r="E17" s="155">
        <v>1416982887.21</v>
      </c>
      <c r="F17" s="155">
        <v>269457618.88</v>
      </c>
      <c r="G17" s="155">
        <v>532722.3200000001</v>
      </c>
    </row>
    <row r="18" spans="2:7" s="1" customFormat="1" ht="18" customHeight="1">
      <c r="B18" s="2" t="s">
        <v>658</v>
      </c>
      <c r="C18" s="155">
        <v>0</v>
      </c>
      <c r="D18" s="155">
        <v>20852.98</v>
      </c>
      <c r="E18" s="155">
        <v>178781859.1</v>
      </c>
      <c r="F18" s="155">
        <v>25475920.7</v>
      </c>
      <c r="G18" s="155">
        <v>35329.25</v>
      </c>
    </row>
    <row r="19" spans="2:7" s="1" customFormat="1" ht="18" customHeight="1">
      <c r="B19" s="2" t="s">
        <v>638</v>
      </c>
      <c r="C19" s="155">
        <v>8070735.04</v>
      </c>
      <c r="D19" s="155">
        <v>0</v>
      </c>
      <c r="E19" s="155">
        <v>266941401.16</v>
      </c>
      <c r="F19" s="155">
        <v>72001857.32</v>
      </c>
      <c r="G19" s="155">
        <v>72346.44</v>
      </c>
    </row>
    <row r="20" spans="2:7" s="1" customFormat="1" ht="18" customHeight="1">
      <c r="B20" s="2" t="s">
        <v>639</v>
      </c>
      <c r="C20" s="155">
        <v>175146.05</v>
      </c>
      <c r="D20" s="155">
        <v>11556.75</v>
      </c>
      <c r="E20" s="155">
        <v>20854064.82</v>
      </c>
      <c r="F20" s="155">
        <v>6148078.13</v>
      </c>
      <c r="G20" s="155">
        <v>10635.65</v>
      </c>
    </row>
    <row r="21" spans="2:7" s="1" customFormat="1" ht="18" customHeight="1">
      <c r="B21" s="2" t="s">
        <v>640</v>
      </c>
      <c r="C21" s="155">
        <v>61601283.16</v>
      </c>
      <c r="D21" s="155">
        <v>113358.84</v>
      </c>
      <c r="E21" s="155">
        <v>171290466.31</v>
      </c>
      <c r="F21" s="155">
        <v>74468893.62</v>
      </c>
      <c r="G21" s="155">
        <v>61144.98</v>
      </c>
    </row>
    <row r="22" spans="2:7" s="1" customFormat="1" ht="18" customHeight="1">
      <c r="B22" s="2" t="s">
        <v>641</v>
      </c>
      <c r="C22" s="155">
        <v>3922677.24</v>
      </c>
      <c r="D22" s="155">
        <v>4382.9400000000005</v>
      </c>
      <c r="E22" s="155">
        <v>20249195.12</v>
      </c>
      <c r="F22" s="155">
        <v>8523606.03</v>
      </c>
      <c r="G22" s="155">
        <v>5836.18</v>
      </c>
    </row>
    <row r="23" spans="2:7" s="1" customFormat="1" ht="18" customHeight="1">
      <c r="B23" s="2" t="s">
        <v>642</v>
      </c>
      <c r="C23" s="155">
        <v>9753218.57</v>
      </c>
      <c r="D23" s="155">
        <v>30685.71</v>
      </c>
      <c r="E23" s="155">
        <v>37807275.79</v>
      </c>
      <c r="F23" s="155">
        <v>27617078.73</v>
      </c>
      <c r="G23" s="155">
        <v>47900.18</v>
      </c>
    </row>
    <row r="24" spans="2:7" s="1" customFormat="1" ht="18" customHeight="1">
      <c r="B24" s="2" t="s">
        <v>643</v>
      </c>
      <c r="C24" s="155">
        <v>173392430.44</v>
      </c>
      <c r="D24" s="155">
        <v>737004.7</v>
      </c>
      <c r="E24" s="155">
        <v>2580000640.26</v>
      </c>
      <c r="F24" s="155">
        <v>565993506.05</v>
      </c>
      <c r="G24" s="155">
        <v>872585.3</v>
      </c>
    </row>
    <row r="25" spans="2:7" s="1" customFormat="1" ht="18" customHeight="1">
      <c r="B25" s="2" t="s">
        <v>644</v>
      </c>
      <c r="C25" s="155">
        <v>40164847.15</v>
      </c>
      <c r="D25" s="155">
        <v>36693.85</v>
      </c>
      <c r="E25" s="155">
        <v>49653944.66</v>
      </c>
      <c r="F25" s="155">
        <v>39220696.11</v>
      </c>
      <c r="G25" s="155">
        <v>44986.27</v>
      </c>
    </row>
    <row r="26" spans="2:7" s="1" customFormat="1" ht="18" customHeight="1">
      <c r="B26" s="2" t="s">
        <v>645</v>
      </c>
      <c r="C26" s="155">
        <v>0</v>
      </c>
      <c r="D26" s="155">
        <v>26764.42</v>
      </c>
      <c r="E26" s="155">
        <v>128151299.13</v>
      </c>
      <c r="F26" s="155">
        <v>1861004.3</v>
      </c>
      <c r="G26" s="155">
        <v>12031.63</v>
      </c>
    </row>
    <row r="27" spans="2:7" s="1" customFormat="1" ht="18" customHeight="1">
      <c r="B27" s="2" t="s">
        <v>646</v>
      </c>
      <c r="C27" s="155">
        <v>183361836.56</v>
      </c>
      <c r="D27" s="155">
        <v>23521.97</v>
      </c>
      <c r="E27" s="155">
        <v>0</v>
      </c>
      <c r="F27" s="155">
        <v>0</v>
      </c>
      <c r="G27" s="155">
        <v>11155.17</v>
      </c>
    </row>
    <row r="28" spans="2:7" s="1" customFormat="1" ht="18" customHeight="1">
      <c r="B28" s="2" t="s">
        <v>647</v>
      </c>
      <c r="C28" s="155">
        <v>223526683.71</v>
      </c>
      <c r="D28" s="155">
        <v>86980.24</v>
      </c>
      <c r="E28" s="155">
        <v>177805243.79</v>
      </c>
      <c r="F28" s="155">
        <v>41081700.41</v>
      </c>
      <c r="G28" s="155">
        <v>68173.07</v>
      </c>
    </row>
    <row r="29" spans="2:7" s="1" customFormat="1" ht="18" customHeight="1">
      <c r="B29" s="2" t="s">
        <v>660</v>
      </c>
      <c r="C29" s="155">
        <v>0</v>
      </c>
      <c r="D29" s="155">
        <v>386.89</v>
      </c>
      <c r="E29" s="155">
        <v>736066072.75</v>
      </c>
      <c r="F29" s="155">
        <v>41498078.5</v>
      </c>
      <c r="G29" s="155">
        <v>42866.11</v>
      </c>
    </row>
    <row r="30" spans="2:7" s="1" customFormat="1" ht="18" customHeight="1">
      <c r="B30" s="2" t="s">
        <v>649</v>
      </c>
      <c r="C30" s="155">
        <v>19786017.81</v>
      </c>
      <c r="D30" s="155">
        <v>1264.01</v>
      </c>
      <c r="E30" s="155">
        <v>96166746.91</v>
      </c>
      <c r="F30" s="155">
        <v>4127601.35</v>
      </c>
      <c r="G30" s="155">
        <v>4</v>
      </c>
    </row>
    <row r="31" spans="2:7" s="1" customFormat="1" ht="18" customHeight="1">
      <c r="B31" s="2" t="s">
        <v>650</v>
      </c>
      <c r="C31" s="155">
        <v>7005339.83</v>
      </c>
      <c r="D31" s="155">
        <v>119388.33</v>
      </c>
      <c r="E31" s="155">
        <v>321913627.21</v>
      </c>
      <c r="F31" s="155">
        <v>85320199.03</v>
      </c>
      <c r="G31" s="155">
        <v>198782.32</v>
      </c>
    </row>
    <row r="32" spans="2:7" s="1" customFormat="1" ht="18" customHeight="1">
      <c r="B32" s="2" t="s">
        <v>651</v>
      </c>
      <c r="C32" s="155">
        <v>0</v>
      </c>
      <c r="D32" s="155">
        <v>85620.93</v>
      </c>
      <c r="E32" s="155">
        <v>0</v>
      </c>
      <c r="F32" s="155">
        <v>0</v>
      </c>
      <c r="G32" s="155">
        <v>0</v>
      </c>
    </row>
    <row r="33" spans="2:7" s="1" customFormat="1" ht="18" customHeight="1">
      <c r="B33" s="2" t="s">
        <v>652</v>
      </c>
      <c r="C33" s="155">
        <v>26791357.64</v>
      </c>
      <c r="D33" s="155">
        <v>206660.16</v>
      </c>
      <c r="E33" s="155">
        <v>1154146446.87</v>
      </c>
      <c r="F33" s="155">
        <v>130945878.88</v>
      </c>
      <c r="G33" s="155">
        <v>241652.43</v>
      </c>
    </row>
    <row r="34" spans="2:7" s="1" customFormat="1" ht="18" customHeight="1">
      <c r="B34" s="2" t="s">
        <v>659</v>
      </c>
      <c r="C34" s="155">
        <v>423710471.79</v>
      </c>
      <c r="D34" s="155">
        <v>1030645.1</v>
      </c>
      <c r="E34" s="155">
        <v>3911952330.92</v>
      </c>
      <c r="F34" s="155">
        <v>738021085.34</v>
      </c>
      <c r="G34" s="155">
        <v>1182410.8</v>
      </c>
    </row>
    <row r="35" spans="2:7" s="1" customFormat="1" ht="18" customHeight="1">
      <c r="B35" s="2" t="s">
        <v>654</v>
      </c>
      <c r="C35" s="155">
        <v>-14406811.27</v>
      </c>
      <c r="D35" s="155">
        <v>511665.79</v>
      </c>
      <c r="E35" s="155">
        <v>-203269925.31</v>
      </c>
      <c r="F35" s="155">
        <v>-51125097.23</v>
      </c>
      <c r="G35" s="155">
        <v>552957.22</v>
      </c>
    </row>
  </sheetData>
  <sheetProtection/>
  <mergeCells count="1">
    <mergeCell ref="B2:E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9"/>
  <sheetViews>
    <sheetView zoomScalePageLayoutView="0" workbookViewId="0" topLeftCell="A269">
      <selection activeCell="B278" sqref="B278:B290"/>
    </sheetView>
  </sheetViews>
  <sheetFormatPr defaultColWidth="9.140625" defaultRowHeight="12.75"/>
  <cols>
    <col min="1" max="1" width="15.28125" style="0" customWidth="1"/>
    <col min="2" max="2" width="16.421875" style="0" customWidth="1"/>
    <col min="3" max="7" width="14.7109375" style="0" customWidth="1"/>
  </cols>
  <sheetData>
    <row r="1" spans="1:7" s="156" customFormat="1" ht="15">
      <c r="A1" s="200" t="s">
        <v>384</v>
      </c>
      <c r="B1" s="200"/>
      <c r="C1" s="200"/>
      <c r="D1" s="200"/>
      <c r="E1" s="200"/>
      <c r="F1" s="200"/>
      <c r="G1" s="200"/>
    </row>
    <row r="2" spans="1:7" s="156" customFormat="1" ht="15">
      <c r="A2" s="206" t="s">
        <v>385</v>
      </c>
      <c r="B2" s="206"/>
      <c r="C2" s="206"/>
      <c r="D2" s="206"/>
      <c r="E2" s="206"/>
      <c r="F2" s="206"/>
      <c r="G2" s="206"/>
    </row>
    <row r="3" spans="1:7" s="156" customFormat="1" ht="8.25">
      <c r="A3" s="173"/>
      <c r="B3" s="174"/>
      <c r="C3" s="167"/>
      <c r="D3" s="175"/>
      <c r="E3" s="167"/>
      <c r="F3" s="167"/>
      <c r="G3" s="175"/>
    </row>
    <row r="4" spans="1:7" s="156" customFormat="1" ht="15.75">
      <c r="A4" s="207" t="s">
        <v>47</v>
      </c>
      <c r="B4" s="207"/>
      <c r="C4" s="167"/>
      <c r="D4" s="175"/>
      <c r="E4" s="167"/>
      <c r="F4" s="167"/>
      <c r="G4" s="13">
        <v>2010</v>
      </c>
    </row>
    <row r="5" spans="1:7" s="156" customFormat="1" ht="38.25">
      <c r="A5" s="168" t="s">
        <v>53</v>
      </c>
      <c r="B5" s="169" t="s">
        <v>54</v>
      </c>
      <c r="C5" s="169" t="s">
        <v>55</v>
      </c>
      <c r="D5" s="170" t="s">
        <v>56</v>
      </c>
      <c r="E5" s="171" t="s">
        <v>57</v>
      </c>
      <c r="F5" s="171" t="s">
        <v>58</v>
      </c>
      <c r="G5" s="170" t="s">
        <v>56</v>
      </c>
    </row>
    <row r="6" spans="1:7" s="156" customFormat="1" ht="12">
      <c r="A6" s="188" t="s">
        <v>393</v>
      </c>
      <c r="B6" s="161">
        <v>11066659803</v>
      </c>
      <c r="C6" s="161">
        <v>8784878350</v>
      </c>
      <c r="D6" s="189">
        <v>79.3814801067487</v>
      </c>
      <c r="E6" s="161">
        <v>1339277394.673</v>
      </c>
      <c r="F6" s="161">
        <v>873995136.799</v>
      </c>
      <c r="G6" s="189">
        <v>65.25870893328981</v>
      </c>
    </row>
    <row r="7" spans="1:7" s="156" customFormat="1" ht="12">
      <c r="A7" s="188" t="s">
        <v>394</v>
      </c>
      <c r="B7" s="161">
        <v>9765798324</v>
      </c>
      <c r="C7" s="161">
        <v>7170333560</v>
      </c>
      <c r="D7" s="189">
        <v>73.42291251682416</v>
      </c>
      <c r="E7" s="161">
        <v>1188343695.802</v>
      </c>
      <c r="F7" s="161">
        <v>721442624.669</v>
      </c>
      <c r="G7" s="189">
        <v>60.709929898025536</v>
      </c>
    </row>
    <row r="8" spans="1:7" s="156" customFormat="1" ht="12">
      <c r="A8" s="188" t="s">
        <v>395</v>
      </c>
      <c r="B8" s="161">
        <v>10644754508</v>
      </c>
      <c r="C8" s="161">
        <v>7273971630</v>
      </c>
      <c r="D8" s="189">
        <v>68.33385987937336</v>
      </c>
      <c r="E8" s="161">
        <v>1292619649.179</v>
      </c>
      <c r="F8" s="161">
        <v>740156497.241</v>
      </c>
      <c r="G8" s="189">
        <v>57.26019233199079</v>
      </c>
    </row>
    <row r="9" spans="1:7" s="156" customFormat="1" ht="12">
      <c r="A9" s="188" t="s">
        <v>396</v>
      </c>
      <c r="B9" s="161">
        <v>10155884343</v>
      </c>
      <c r="C9" s="161">
        <v>6879547076</v>
      </c>
      <c r="D9" s="189">
        <v>67.73951773822401</v>
      </c>
      <c r="E9" s="161">
        <v>1231675442.796</v>
      </c>
      <c r="F9" s="161">
        <v>708388571.212</v>
      </c>
      <c r="G9" s="189">
        <v>57.5142238448712</v>
      </c>
    </row>
    <row r="10" spans="1:7" s="156" customFormat="1" ht="12">
      <c r="A10" s="188" t="s">
        <v>397</v>
      </c>
      <c r="B10" s="161">
        <v>10680133484</v>
      </c>
      <c r="C10" s="161">
        <v>6925130983</v>
      </c>
      <c r="D10" s="189">
        <v>64.84123998426236</v>
      </c>
      <c r="E10" s="161">
        <v>1282565645.58</v>
      </c>
      <c r="F10" s="161">
        <v>715186148.402</v>
      </c>
      <c r="G10" s="189">
        <v>55.76214760364796</v>
      </c>
    </row>
    <row r="11" spans="1:7" s="156" customFormat="1" ht="12">
      <c r="A11" s="188" t="s">
        <v>398</v>
      </c>
      <c r="B11" s="161">
        <v>10640190889</v>
      </c>
      <c r="C11" s="161">
        <v>7227357795</v>
      </c>
      <c r="D11" s="189">
        <v>67.92507644267697</v>
      </c>
      <c r="E11" s="161">
        <v>1275983078.059</v>
      </c>
      <c r="F11" s="161">
        <v>736771864.31</v>
      </c>
      <c r="G11" s="189">
        <v>57.7415074681682</v>
      </c>
    </row>
    <row r="12" spans="1:7" s="156" customFormat="1" ht="12">
      <c r="A12" s="188" t="s">
        <v>399</v>
      </c>
      <c r="B12" s="161">
        <v>11877961368</v>
      </c>
      <c r="C12" s="161">
        <v>8797036175</v>
      </c>
      <c r="D12" s="189">
        <v>74.06183521273093</v>
      </c>
      <c r="E12" s="161">
        <v>1431197714.886</v>
      </c>
      <c r="F12" s="161">
        <v>878463295.496</v>
      </c>
      <c r="G12" s="189">
        <v>61.37959041990035</v>
      </c>
    </row>
    <row r="13" spans="1:7" s="156" customFormat="1" ht="12">
      <c r="A13" s="188" t="s">
        <v>400</v>
      </c>
      <c r="B13" s="161">
        <v>11490994434</v>
      </c>
      <c r="C13" s="161">
        <v>8354397295</v>
      </c>
      <c r="D13" s="189">
        <v>72.70386686708929</v>
      </c>
      <c r="E13" s="161">
        <v>1389265158.924</v>
      </c>
      <c r="F13" s="161">
        <v>837228365.71</v>
      </c>
      <c r="G13" s="189">
        <v>60.26411591279248</v>
      </c>
    </row>
    <row r="14" spans="1:7" s="156" customFormat="1" ht="12">
      <c r="A14" s="188" t="s">
        <v>401</v>
      </c>
      <c r="B14" s="161">
        <v>11069790058</v>
      </c>
      <c r="C14" s="161">
        <v>8466841589</v>
      </c>
      <c r="D14" s="189">
        <v>76.48601775316523</v>
      </c>
      <c r="E14" s="161">
        <v>1357006162.996</v>
      </c>
      <c r="F14" s="161">
        <v>851346302.222</v>
      </c>
      <c r="G14" s="189">
        <v>62.73709917001383</v>
      </c>
    </row>
    <row r="15" spans="1:7" s="156" customFormat="1" ht="12">
      <c r="A15" s="188" t="s">
        <v>402</v>
      </c>
      <c r="B15" s="161">
        <v>11608344243</v>
      </c>
      <c r="C15" s="161">
        <v>8664904760</v>
      </c>
      <c r="D15" s="189">
        <v>74.64376123429544</v>
      </c>
      <c r="E15" s="161">
        <v>1427900579.641</v>
      </c>
      <c r="F15" s="161">
        <v>877386931.903</v>
      </c>
      <c r="G15" s="189">
        <v>61.44593989334964</v>
      </c>
    </row>
    <row r="16" spans="1:7" s="156" customFormat="1" ht="12">
      <c r="A16" s="188" t="s">
        <v>403</v>
      </c>
      <c r="B16" s="161">
        <v>11524461243</v>
      </c>
      <c r="C16" s="161">
        <v>8153486962</v>
      </c>
      <c r="D16" s="189">
        <v>70.74939808533313</v>
      </c>
      <c r="E16" s="161">
        <v>1417648746.677</v>
      </c>
      <c r="F16" s="161">
        <v>837053566.677</v>
      </c>
      <c r="G16" s="189">
        <v>59.045202038874024</v>
      </c>
    </row>
    <row r="17" spans="1:7" s="156" customFormat="1" ht="12">
      <c r="A17" s="188" t="s">
        <v>404</v>
      </c>
      <c r="B17" s="161">
        <v>12291014628</v>
      </c>
      <c r="C17" s="161">
        <v>9147321210</v>
      </c>
      <c r="D17" s="189">
        <v>74.42283234422004</v>
      </c>
      <c r="E17" s="161">
        <v>1504656971.05</v>
      </c>
      <c r="F17" s="161">
        <v>932923693.6</v>
      </c>
      <c r="G17" s="189">
        <v>62.002417265177364</v>
      </c>
    </row>
    <row r="18" s="156" customFormat="1" ht="8.25"/>
    <row r="19" spans="1:2" s="156" customFormat="1" ht="15.75">
      <c r="A19" s="208" t="s">
        <v>0</v>
      </c>
      <c r="B19" s="208"/>
    </row>
    <row r="20" spans="1:7" s="156" customFormat="1" ht="38.25">
      <c r="A20" s="168" t="s">
        <v>53</v>
      </c>
      <c r="B20" s="169" t="s">
        <v>54</v>
      </c>
      <c r="C20" s="169" t="s">
        <v>55</v>
      </c>
      <c r="D20" s="170" t="s">
        <v>56</v>
      </c>
      <c r="E20" s="171" t="s">
        <v>57</v>
      </c>
      <c r="F20" s="171" t="s">
        <v>58</v>
      </c>
      <c r="G20" s="170" t="s">
        <v>56</v>
      </c>
    </row>
    <row r="21" spans="1:7" s="156" customFormat="1" ht="12">
      <c r="A21" s="188" t="s">
        <v>393</v>
      </c>
      <c r="B21" s="161">
        <v>246694</v>
      </c>
      <c r="C21" s="161">
        <v>100867</v>
      </c>
      <c r="D21" s="189">
        <v>40.887496250415495</v>
      </c>
      <c r="E21" s="161">
        <v>98677.6</v>
      </c>
      <c r="F21" s="161">
        <v>8704.667</v>
      </c>
      <c r="G21" s="189">
        <v>8.821320137498278</v>
      </c>
    </row>
    <row r="22" spans="1:7" s="156" customFormat="1" ht="12">
      <c r="A22" s="188" t="s">
        <v>394</v>
      </c>
      <c r="B22" s="161">
        <v>234486</v>
      </c>
      <c r="C22" s="161">
        <v>124597</v>
      </c>
      <c r="D22" s="189">
        <v>53.13622135223425</v>
      </c>
      <c r="E22" s="161">
        <v>93794.4</v>
      </c>
      <c r="F22" s="161">
        <v>10569.192</v>
      </c>
      <c r="G22" s="189">
        <v>11.268468053529848</v>
      </c>
    </row>
    <row r="23" spans="1:7" s="156" customFormat="1" ht="12">
      <c r="A23" s="188" t="s">
        <v>395</v>
      </c>
      <c r="B23" s="161">
        <v>323680</v>
      </c>
      <c r="C23" s="161">
        <v>176094</v>
      </c>
      <c r="D23" s="189">
        <v>54.40373208106772</v>
      </c>
      <c r="E23" s="161">
        <v>129472</v>
      </c>
      <c r="F23" s="161">
        <v>14746.688</v>
      </c>
      <c r="G23" s="189">
        <v>11.389866534849233</v>
      </c>
    </row>
    <row r="24" spans="1:7" s="156" customFormat="1" ht="12">
      <c r="A24" s="188" t="s">
        <v>396</v>
      </c>
      <c r="B24" s="161">
        <v>277746</v>
      </c>
      <c r="C24" s="161">
        <v>142508</v>
      </c>
      <c r="D24" s="189">
        <v>51.30874972096808</v>
      </c>
      <c r="E24" s="161">
        <v>111098.4</v>
      </c>
      <c r="F24" s="161">
        <v>11760.927</v>
      </c>
      <c r="G24" s="189">
        <v>10.586045343587307</v>
      </c>
    </row>
    <row r="25" spans="1:7" s="156" customFormat="1" ht="12">
      <c r="A25" s="188" t="s">
        <v>397</v>
      </c>
      <c r="B25" s="161">
        <v>280000</v>
      </c>
      <c r="C25" s="161">
        <v>163367</v>
      </c>
      <c r="D25" s="189">
        <v>58.34535714285714</v>
      </c>
      <c r="E25" s="161">
        <v>112000</v>
      </c>
      <c r="F25" s="161">
        <v>13585.907</v>
      </c>
      <c r="G25" s="189">
        <v>12.130274107142856</v>
      </c>
    </row>
    <row r="26" spans="1:7" s="156" customFormat="1" ht="12">
      <c r="A26" s="188" t="s">
        <v>398</v>
      </c>
      <c r="B26" s="161">
        <v>346472</v>
      </c>
      <c r="C26" s="161">
        <v>171225</v>
      </c>
      <c r="D26" s="189">
        <v>49.41957791683022</v>
      </c>
      <c r="E26" s="161">
        <v>138588.8</v>
      </c>
      <c r="F26" s="161">
        <v>14378.438</v>
      </c>
      <c r="G26" s="189">
        <v>10.374891766145605</v>
      </c>
    </row>
    <row r="27" spans="1:7" s="156" customFormat="1" ht="12">
      <c r="A27" s="188" t="s">
        <v>399</v>
      </c>
      <c r="B27" s="161">
        <v>339486</v>
      </c>
      <c r="C27" s="161">
        <v>185232</v>
      </c>
      <c r="D27" s="189">
        <v>54.56248564005585</v>
      </c>
      <c r="E27" s="161">
        <v>135794.4</v>
      </c>
      <c r="F27" s="161">
        <v>15351.549</v>
      </c>
      <c r="G27" s="189">
        <v>11.304994167653453</v>
      </c>
    </row>
    <row r="28" spans="1:7" s="156" customFormat="1" ht="12">
      <c r="A28" s="188" t="s">
        <v>400</v>
      </c>
      <c r="B28" s="161">
        <v>373772</v>
      </c>
      <c r="C28" s="161">
        <v>187576</v>
      </c>
      <c r="D28" s="189">
        <v>50.18460451826247</v>
      </c>
      <c r="E28" s="161">
        <v>149508.8</v>
      </c>
      <c r="F28" s="161">
        <v>15611.579</v>
      </c>
      <c r="G28" s="189">
        <v>10.441913118157593</v>
      </c>
    </row>
    <row r="29" spans="1:7" s="156" customFormat="1" ht="12">
      <c r="A29" s="188" t="s">
        <v>401</v>
      </c>
      <c r="B29" s="161">
        <v>346570</v>
      </c>
      <c r="C29" s="161">
        <v>198523</v>
      </c>
      <c r="D29" s="189">
        <v>57.2822229275471</v>
      </c>
      <c r="E29" s="161">
        <v>138628</v>
      </c>
      <c r="F29" s="161">
        <v>16104.647</v>
      </c>
      <c r="G29" s="189">
        <v>11.617167527483625</v>
      </c>
    </row>
    <row r="30" spans="1:7" s="156" customFormat="1" ht="12">
      <c r="A30" s="188" t="s">
        <v>402</v>
      </c>
      <c r="B30" s="161">
        <v>332500</v>
      </c>
      <c r="C30" s="161">
        <v>155005</v>
      </c>
      <c r="D30" s="189">
        <v>46.61804511278196</v>
      </c>
      <c r="E30" s="161">
        <v>133000</v>
      </c>
      <c r="F30" s="161">
        <v>12688.777</v>
      </c>
      <c r="G30" s="189">
        <v>9.540433834586466</v>
      </c>
    </row>
    <row r="31" spans="1:7" s="156" customFormat="1" ht="12">
      <c r="A31" s="188" t="s">
        <v>403</v>
      </c>
      <c r="B31" s="161">
        <v>332500</v>
      </c>
      <c r="C31" s="161">
        <v>182868</v>
      </c>
      <c r="D31" s="189">
        <v>54.997894736842106</v>
      </c>
      <c r="E31" s="161">
        <v>133000</v>
      </c>
      <c r="F31" s="161">
        <v>15000.735</v>
      </c>
      <c r="G31" s="189">
        <v>11.278748120300753</v>
      </c>
    </row>
    <row r="32" spans="1:7" s="156" customFormat="1" ht="12">
      <c r="A32" s="188" t="s">
        <v>404</v>
      </c>
      <c r="B32" s="161">
        <v>325514</v>
      </c>
      <c r="C32" s="161">
        <v>145625</v>
      </c>
      <c r="D32" s="189">
        <v>44.73693911782596</v>
      </c>
      <c r="E32" s="161">
        <v>130205.6</v>
      </c>
      <c r="F32" s="161">
        <v>12110.155</v>
      </c>
      <c r="G32" s="189">
        <v>9.300794282273573</v>
      </c>
    </row>
    <row r="33" s="156" customFormat="1" ht="8.25"/>
    <row r="34" spans="1:2" s="156" customFormat="1" ht="15.75">
      <c r="A34" s="208" t="s">
        <v>21</v>
      </c>
      <c r="B34" s="208"/>
    </row>
    <row r="35" spans="1:7" s="156" customFormat="1" ht="38.25">
      <c r="A35" s="168" t="s">
        <v>53</v>
      </c>
      <c r="B35" s="169" t="s">
        <v>54</v>
      </c>
      <c r="C35" s="169" t="s">
        <v>55</v>
      </c>
      <c r="D35" s="170" t="s">
        <v>56</v>
      </c>
      <c r="E35" s="171" t="s">
        <v>57</v>
      </c>
      <c r="F35" s="171" t="s">
        <v>58</v>
      </c>
      <c r="G35" s="170" t="s">
        <v>56</v>
      </c>
    </row>
    <row r="36" spans="1:7" s="156" customFormat="1" ht="12">
      <c r="A36" s="188" t="s">
        <v>393</v>
      </c>
      <c r="B36" s="161">
        <v>0</v>
      </c>
      <c r="C36" s="161">
        <v>0</v>
      </c>
      <c r="D36" s="189">
        <v>0</v>
      </c>
      <c r="E36" s="161">
        <v>33687273.63</v>
      </c>
      <c r="F36" s="161">
        <v>23751806.146</v>
      </c>
      <c r="G36" s="189">
        <v>70.50676290065805</v>
      </c>
    </row>
    <row r="37" spans="1:7" s="156" customFormat="1" ht="12">
      <c r="A37" s="188" t="s">
        <v>394</v>
      </c>
      <c r="B37" s="161">
        <v>0</v>
      </c>
      <c r="C37" s="161">
        <v>0</v>
      </c>
      <c r="D37" s="189">
        <v>0</v>
      </c>
      <c r="E37" s="161">
        <v>36658707.783</v>
      </c>
      <c r="F37" s="161">
        <v>26878002.421</v>
      </c>
      <c r="G37" s="189">
        <v>73.31955774356106</v>
      </c>
    </row>
    <row r="38" spans="1:7" s="156" customFormat="1" ht="12">
      <c r="A38" s="188" t="s">
        <v>395</v>
      </c>
      <c r="B38" s="161">
        <v>0</v>
      </c>
      <c r="C38" s="161">
        <v>0</v>
      </c>
      <c r="D38" s="189">
        <v>0</v>
      </c>
      <c r="E38" s="161">
        <v>41391033.339</v>
      </c>
      <c r="F38" s="161">
        <v>32617533.724</v>
      </c>
      <c r="G38" s="189">
        <v>78.80338105322605</v>
      </c>
    </row>
    <row r="39" spans="1:7" s="156" customFormat="1" ht="12">
      <c r="A39" s="188" t="s">
        <v>396</v>
      </c>
      <c r="B39" s="161">
        <v>0</v>
      </c>
      <c r="C39" s="161">
        <v>0</v>
      </c>
      <c r="D39" s="189">
        <v>0</v>
      </c>
      <c r="E39" s="161">
        <v>42666885.557</v>
      </c>
      <c r="F39" s="161">
        <v>33990140.083</v>
      </c>
      <c r="G39" s="189">
        <v>79.66398212400932</v>
      </c>
    </row>
    <row r="40" spans="1:7" s="156" customFormat="1" ht="12">
      <c r="A40" s="188" t="s">
        <v>397</v>
      </c>
      <c r="B40" s="161">
        <v>0</v>
      </c>
      <c r="C40" s="161">
        <v>0</v>
      </c>
      <c r="D40" s="189">
        <v>0</v>
      </c>
      <c r="E40" s="161">
        <v>47799312.074</v>
      </c>
      <c r="F40" s="161">
        <v>33767644.663</v>
      </c>
      <c r="G40" s="189">
        <v>70.64462478188595</v>
      </c>
    </row>
    <row r="41" spans="1:7" s="156" customFormat="1" ht="12">
      <c r="A41" s="188" t="s">
        <v>398</v>
      </c>
      <c r="B41" s="161">
        <v>0</v>
      </c>
      <c r="C41" s="161">
        <v>0</v>
      </c>
      <c r="D41" s="189">
        <v>0</v>
      </c>
      <c r="E41" s="161">
        <v>41169810.679</v>
      </c>
      <c r="F41" s="161">
        <v>31086280.618</v>
      </c>
      <c r="G41" s="189">
        <v>75.50746555620321</v>
      </c>
    </row>
    <row r="42" spans="1:7" s="156" customFormat="1" ht="12">
      <c r="A42" s="188" t="s">
        <v>399</v>
      </c>
      <c r="B42" s="161">
        <v>0</v>
      </c>
      <c r="C42" s="161">
        <v>0</v>
      </c>
      <c r="D42" s="189">
        <v>0</v>
      </c>
      <c r="E42" s="161">
        <v>43247881.129</v>
      </c>
      <c r="F42" s="161">
        <v>31354947.831</v>
      </c>
      <c r="G42" s="189">
        <v>72.50054109581531</v>
      </c>
    </row>
    <row r="43" spans="1:7" s="156" customFormat="1" ht="12">
      <c r="A43" s="188" t="s">
        <v>400</v>
      </c>
      <c r="B43" s="161">
        <v>0</v>
      </c>
      <c r="C43" s="161">
        <v>0</v>
      </c>
      <c r="D43" s="189">
        <v>0</v>
      </c>
      <c r="E43" s="161">
        <v>34762304.707</v>
      </c>
      <c r="F43" s="161">
        <v>25928344.793</v>
      </c>
      <c r="G43" s="189">
        <v>74.5875309808756</v>
      </c>
    </row>
    <row r="44" spans="1:7" s="156" customFormat="1" ht="12">
      <c r="A44" s="188" t="s">
        <v>401</v>
      </c>
      <c r="B44" s="161">
        <v>0</v>
      </c>
      <c r="C44" s="161">
        <v>0</v>
      </c>
      <c r="D44" s="189">
        <v>0</v>
      </c>
      <c r="E44" s="161">
        <v>46890735.639</v>
      </c>
      <c r="F44" s="161">
        <v>34216091.229</v>
      </c>
      <c r="G44" s="189">
        <v>72.9698324471194</v>
      </c>
    </row>
    <row r="45" spans="1:7" s="156" customFormat="1" ht="12">
      <c r="A45" s="188" t="s">
        <v>402</v>
      </c>
      <c r="B45" s="161">
        <v>0</v>
      </c>
      <c r="C45" s="161">
        <v>0</v>
      </c>
      <c r="D45" s="189">
        <v>0</v>
      </c>
      <c r="E45" s="161">
        <v>51598156.556</v>
      </c>
      <c r="F45" s="161">
        <v>38084226.598</v>
      </c>
      <c r="G45" s="189">
        <v>73.80927757887396</v>
      </c>
    </row>
    <row r="46" spans="1:7" s="156" customFormat="1" ht="12">
      <c r="A46" s="188" t="s">
        <v>403</v>
      </c>
      <c r="B46" s="161">
        <v>0</v>
      </c>
      <c r="C46" s="161">
        <v>0</v>
      </c>
      <c r="D46" s="189">
        <v>0</v>
      </c>
      <c r="E46" s="161">
        <v>53234622.523</v>
      </c>
      <c r="F46" s="161">
        <v>40235388.676</v>
      </c>
      <c r="G46" s="189">
        <v>75.58124162262317</v>
      </c>
    </row>
    <row r="47" spans="1:7" s="156" customFormat="1" ht="12">
      <c r="A47" s="188" t="s">
        <v>404</v>
      </c>
      <c r="B47" s="161">
        <v>0</v>
      </c>
      <c r="C47" s="161">
        <v>0</v>
      </c>
      <c r="D47" s="189">
        <v>0</v>
      </c>
      <c r="E47" s="161">
        <v>52410320.988</v>
      </c>
      <c r="F47" s="161">
        <v>39211774.167</v>
      </c>
      <c r="G47" s="189">
        <v>74.81689374880575</v>
      </c>
    </row>
    <row r="48" s="156" customFormat="1" ht="8.25"/>
    <row r="49" spans="1:2" s="156" customFormat="1" ht="15.75">
      <c r="A49" s="208" t="s">
        <v>22</v>
      </c>
      <c r="B49" s="208"/>
    </row>
    <row r="50" spans="1:7" s="156" customFormat="1" ht="38.25">
      <c r="A50" s="168" t="s">
        <v>53</v>
      </c>
      <c r="B50" s="169" t="s">
        <v>54</v>
      </c>
      <c r="C50" s="169" t="s">
        <v>55</v>
      </c>
      <c r="D50" s="170" t="s">
        <v>56</v>
      </c>
      <c r="E50" s="171" t="s">
        <v>57</v>
      </c>
      <c r="F50" s="171" t="s">
        <v>58</v>
      </c>
      <c r="G50" s="170" t="s">
        <v>56</v>
      </c>
    </row>
    <row r="51" spans="1:7" s="156" customFormat="1" ht="12">
      <c r="A51" s="188" t="s">
        <v>393</v>
      </c>
      <c r="B51" s="161">
        <v>2618020</v>
      </c>
      <c r="C51" s="161">
        <v>1217714</v>
      </c>
      <c r="D51" s="189">
        <v>46.51278447070687</v>
      </c>
      <c r="E51" s="161">
        <v>243863</v>
      </c>
      <c r="F51" s="161">
        <v>102213.022</v>
      </c>
      <c r="G51" s="189">
        <v>41.91411653264333</v>
      </c>
    </row>
    <row r="52" spans="1:7" s="156" customFormat="1" ht="12">
      <c r="A52" s="188" t="s">
        <v>394</v>
      </c>
      <c r="B52" s="161">
        <v>2547776</v>
      </c>
      <c r="C52" s="161">
        <v>1329869</v>
      </c>
      <c r="D52" s="189">
        <v>52.19724967972066</v>
      </c>
      <c r="E52" s="161">
        <v>226574</v>
      </c>
      <c r="F52" s="161">
        <v>109957.01</v>
      </c>
      <c r="G52" s="189">
        <v>48.530285911004796</v>
      </c>
    </row>
    <row r="53" spans="1:7" s="156" customFormat="1" ht="12">
      <c r="A53" s="188" t="s">
        <v>395</v>
      </c>
      <c r="B53" s="161">
        <v>3584706</v>
      </c>
      <c r="C53" s="161">
        <v>1779849</v>
      </c>
      <c r="D53" s="189">
        <v>49.651184783354616</v>
      </c>
      <c r="E53" s="161">
        <v>316120.4</v>
      </c>
      <c r="F53" s="161">
        <v>146677.814</v>
      </c>
      <c r="G53" s="189">
        <v>46.39935100676831</v>
      </c>
    </row>
    <row r="54" spans="1:7" s="156" customFormat="1" ht="12">
      <c r="A54" s="188" t="s">
        <v>396</v>
      </c>
      <c r="B54" s="161">
        <v>3062616</v>
      </c>
      <c r="C54" s="161">
        <v>1592841</v>
      </c>
      <c r="D54" s="189">
        <v>52.00916471408756</v>
      </c>
      <c r="E54" s="161">
        <v>277606</v>
      </c>
      <c r="F54" s="161">
        <v>132760.858</v>
      </c>
      <c r="G54" s="189">
        <v>47.82348292183887</v>
      </c>
    </row>
    <row r="55" spans="1:7" s="156" customFormat="1" ht="12">
      <c r="A55" s="188" t="s">
        <v>397</v>
      </c>
      <c r="B55" s="161">
        <v>3179030</v>
      </c>
      <c r="C55" s="161">
        <v>1692693</v>
      </c>
      <c r="D55" s="189">
        <v>53.24558119929664</v>
      </c>
      <c r="E55" s="161">
        <v>285951.5</v>
      </c>
      <c r="F55" s="161">
        <v>140364.021</v>
      </c>
      <c r="G55" s="189">
        <v>49.086653156217054</v>
      </c>
    </row>
    <row r="56" s="156" customFormat="1" ht="8.25"/>
    <row r="57" spans="1:2" s="156" customFormat="1" ht="15.75">
      <c r="A57" s="208" t="s">
        <v>23</v>
      </c>
      <c r="B57" s="208"/>
    </row>
    <row r="58" spans="1:7" s="156" customFormat="1" ht="38.25">
      <c r="A58" s="168" t="s">
        <v>53</v>
      </c>
      <c r="B58" s="169" t="s">
        <v>54</v>
      </c>
      <c r="C58" s="169" t="s">
        <v>55</v>
      </c>
      <c r="D58" s="170" t="s">
        <v>56</v>
      </c>
      <c r="E58" s="171" t="s">
        <v>57</v>
      </c>
      <c r="F58" s="171" t="s">
        <v>58</v>
      </c>
      <c r="G58" s="170" t="s">
        <v>56</v>
      </c>
    </row>
    <row r="59" spans="1:7" s="156" customFormat="1" ht="12">
      <c r="A59" s="188" t="s">
        <v>393</v>
      </c>
      <c r="B59" s="161">
        <v>182861595</v>
      </c>
      <c r="C59" s="161">
        <v>144386310</v>
      </c>
      <c r="D59" s="189">
        <v>78.95934080636232</v>
      </c>
      <c r="E59" s="161">
        <v>24656596.611</v>
      </c>
      <c r="F59" s="161">
        <v>13345389.028</v>
      </c>
      <c r="G59" s="189">
        <v>54.12502478969967</v>
      </c>
    </row>
    <row r="60" spans="1:7" s="156" customFormat="1" ht="12">
      <c r="A60" s="188" t="s">
        <v>394</v>
      </c>
      <c r="B60" s="161">
        <v>150281816</v>
      </c>
      <c r="C60" s="161">
        <v>104201623</v>
      </c>
      <c r="D60" s="189">
        <v>69.33747925963311</v>
      </c>
      <c r="E60" s="161">
        <v>15589081.364</v>
      </c>
      <c r="F60" s="161">
        <v>9595232.356</v>
      </c>
      <c r="G60" s="189">
        <v>61.55098002219909</v>
      </c>
    </row>
    <row r="61" spans="1:7" s="156" customFormat="1" ht="12">
      <c r="A61" s="188" t="s">
        <v>395</v>
      </c>
      <c r="B61" s="161">
        <v>175771266</v>
      </c>
      <c r="C61" s="161">
        <v>127250124</v>
      </c>
      <c r="D61" s="189">
        <v>72.39529355156377</v>
      </c>
      <c r="E61" s="161">
        <v>23964793.797</v>
      </c>
      <c r="F61" s="161">
        <v>11734750.981</v>
      </c>
      <c r="G61" s="189">
        <v>48.96662612832078</v>
      </c>
    </row>
    <row r="62" spans="1:7" s="156" customFormat="1" ht="12">
      <c r="A62" s="188" t="s">
        <v>396</v>
      </c>
      <c r="B62" s="161">
        <v>166434490</v>
      </c>
      <c r="C62" s="161">
        <v>123818964</v>
      </c>
      <c r="D62" s="189">
        <v>74.39501511976273</v>
      </c>
      <c r="E62" s="161">
        <v>17320935.683</v>
      </c>
      <c r="F62" s="161">
        <v>11430015.777</v>
      </c>
      <c r="G62" s="189">
        <v>65.98959771104185</v>
      </c>
    </row>
    <row r="63" spans="1:7" s="156" customFormat="1" ht="12">
      <c r="A63" s="188" t="s">
        <v>397</v>
      </c>
      <c r="B63" s="161">
        <v>201371353</v>
      </c>
      <c r="C63" s="161">
        <v>154600184</v>
      </c>
      <c r="D63" s="189">
        <v>76.77367296628334</v>
      </c>
      <c r="E63" s="161">
        <v>21184630.832</v>
      </c>
      <c r="F63" s="161">
        <v>14337044.729</v>
      </c>
      <c r="G63" s="189">
        <v>67.6766323789012</v>
      </c>
    </row>
    <row r="64" spans="1:7" s="156" customFormat="1" ht="12">
      <c r="A64" s="188" t="s">
        <v>398</v>
      </c>
      <c r="B64" s="161">
        <v>196491688</v>
      </c>
      <c r="C64" s="161">
        <v>141646640</v>
      </c>
      <c r="D64" s="189">
        <v>72.08785340578885</v>
      </c>
      <c r="E64" s="161">
        <v>26834808.083</v>
      </c>
      <c r="F64" s="161">
        <v>13068251.787</v>
      </c>
      <c r="G64" s="189">
        <v>48.698882982803255</v>
      </c>
    </row>
    <row r="65" spans="1:7" s="156" customFormat="1" ht="12">
      <c r="A65" s="188" t="s">
        <v>399</v>
      </c>
      <c r="B65" s="161">
        <v>234621052</v>
      </c>
      <c r="C65" s="161">
        <v>184220046</v>
      </c>
      <c r="D65" s="189">
        <v>78.51812291763144</v>
      </c>
      <c r="E65" s="161">
        <v>32248752.332</v>
      </c>
      <c r="F65" s="161">
        <v>16875307.219</v>
      </c>
      <c r="G65" s="189">
        <v>52.328558467221264</v>
      </c>
    </row>
    <row r="66" spans="1:7" s="156" customFormat="1" ht="12">
      <c r="A66" s="188" t="s">
        <v>400</v>
      </c>
      <c r="B66" s="161">
        <v>238239530</v>
      </c>
      <c r="C66" s="161">
        <v>175812076</v>
      </c>
      <c r="D66" s="189">
        <v>73.7963494135503</v>
      </c>
      <c r="E66" s="161">
        <v>33157446.941</v>
      </c>
      <c r="F66" s="161">
        <v>16145458.578</v>
      </c>
      <c r="G66" s="189">
        <v>48.693310455201974</v>
      </c>
    </row>
    <row r="67" spans="1:7" s="156" customFormat="1" ht="12">
      <c r="A67" s="188" t="s">
        <v>401</v>
      </c>
      <c r="B67" s="161">
        <v>226741552</v>
      </c>
      <c r="C67" s="161">
        <v>174359229</v>
      </c>
      <c r="D67" s="189">
        <v>76.89778404621664</v>
      </c>
      <c r="E67" s="161">
        <v>23978080.013</v>
      </c>
      <c r="F67" s="161">
        <v>15975831.754</v>
      </c>
      <c r="G67" s="189">
        <v>66.6268180994413</v>
      </c>
    </row>
    <row r="68" spans="1:7" s="156" customFormat="1" ht="12">
      <c r="A68" s="188" t="s">
        <v>402</v>
      </c>
      <c r="B68" s="161">
        <v>225345261</v>
      </c>
      <c r="C68" s="161">
        <v>161062481</v>
      </c>
      <c r="D68" s="189">
        <v>71.47364905091126</v>
      </c>
      <c r="E68" s="161">
        <v>30987317.894</v>
      </c>
      <c r="F68" s="161">
        <v>14830254.819</v>
      </c>
      <c r="G68" s="189">
        <v>47.85911084570358</v>
      </c>
    </row>
    <row r="69" spans="1:7" s="156" customFormat="1" ht="12">
      <c r="A69" s="188" t="s">
        <v>403</v>
      </c>
      <c r="B69" s="161">
        <v>232200810</v>
      </c>
      <c r="C69" s="161">
        <v>169741338</v>
      </c>
      <c r="D69" s="189">
        <v>73.10109641736392</v>
      </c>
      <c r="E69" s="161">
        <v>24678389.643</v>
      </c>
      <c r="F69" s="161">
        <v>15634921.779</v>
      </c>
      <c r="G69" s="189">
        <v>63.354708330552796</v>
      </c>
    </row>
    <row r="70" spans="1:7" s="156" customFormat="1" ht="12">
      <c r="A70" s="188" t="s">
        <v>404</v>
      </c>
      <c r="B70" s="161">
        <v>265683018</v>
      </c>
      <c r="C70" s="161">
        <v>195144423</v>
      </c>
      <c r="D70" s="189">
        <v>73.45009269655316</v>
      </c>
      <c r="E70" s="161">
        <v>36671029.695</v>
      </c>
      <c r="F70" s="161">
        <v>18315126.863</v>
      </c>
      <c r="G70" s="189">
        <v>49.944403021487076</v>
      </c>
    </row>
    <row r="71" s="156" customFormat="1" ht="8.25"/>
    <row r="72" spans="1:2" s="156" customFormat="1" ht="15.75">
      <c r="A72" s="208" t="s">
        <v>24</v>
      </c>
      <c r="B72" s="208"/>
    </row>
    <row r="73" spans="1:7" s="156" customFormat="1" ht="38.25">
      <c r="A73" s="168" t="s">
        <v>53</v>
      </c>
      <c r="B73" s="169" t="s">
        <v>54</v>
      </c>
      <c r="C73" s="169" t="s">
        <v>55</v>
      </c>
      <c r="D73" s="170" t="s">
        <v>56</v>
      </c>
      <c r="E73" s="171" t="s">
        <v>57</v>
      </c>
      <c r="F73" s="171" t="s">
        <v>58</v>
      </c>
      <c r="G73" s="170" t="s">
        <v>56</v>
      </c>
    </row>
    <row r="74" spans="1:7" s="156" customFormat="1" ht="12">
      <c r="A74" s="188" t="s">
        <v>393</v>
      </c>
      <c r="B74" s="161">
        <v>373406280</v>
      </c>
      <c r="C74" s="161">
        <v>316822297</v>
      </c>
      <c r="D74" s="189">
        <v>84.84653686060128</v>
      </c>
      <c r="E74" s="161">
        <v>38610081.624</v>
      </c>
      <c r="F74" s="161">
        <v>26413957.149</v>
      </c>
      <c r="G74" s="189">
        <v>68.41207280064671</v>
      </c>
    </row>
    <row r="75" spans="1:7" s="156" customFormat="1" ht="12">
      <c r="A75" s="188" t="s">
        <v>394</v>
      </c>
      <c r="B75" s="161">
        <v>334570238</v>
      </c>
      <c r="C75" s="161">
        <v>269628266</v>
      </c>
      <c r="D75" s="189">
        <v>80.58943545361019</v>
      </c>
      <c r="E75" s="161">
        <v>34612732.54</v>
      </c>
      <c r="F75" s="161">
        <v>22474575.153</v>
      </c>
      <c r="G75" s="189">
        <v>64.93152520399073</v>
      </c>
    </row>
    <row r="76" spans="1:7" s="156" customFormat="1" ht="12">
      <c r="A76" s="188" t="s">
        <v>395</v>
      </c>
      <c r="B76" s="161">
        <v>348624156</v>
      </c>
      <c r="C76" s="161">
        <v>280068804</v>
      </c>
      <c r="D76" s="189">
        <v>80.33545558443747</v>
      </c>
      <c r="E76" s="161">
        <v>35969826.904</v>
      </c>
      <c r="F76" s="161">
        <v>23313643.501</v>
      </c>
      <c r="G76" s="189">
        <v>64.81444451545977</v>
      </c>
    </row>
    <row r="77" spans="1:7" s="156" customFormat="1" ht="12">
      <c r="A77" s="188" t="s">
        <v>396</v>
      </c>
      <c r="B77" s="161">
        <v>336873952</v>
      </c>
      <c r="C77" s="161">
        <v>276748757</v>
      </c>
      <c r="D77" s="189">
        <v>82.15202017162787</v>
      </c>
      <c r="E77" s="161">
        <v>34640817.043</v>
      </c>
      <c r="F77" s="161">
        <v>23165322.913</v>
      </c>
      <c r="G77" s="189">
        <v>66.87291146812342</v>
      </c>
    </row>
    <row r="78" spans="1:7" s="156" customFormat="1" ht="12">
      <c r="A78" s="188" t="s">
        <v>397</v>
      </c>
      <c r="B78" s="161">
        <v>347421028</v>
      </c>
      <c r="C78" s="161">
        <v>281914093</v>
      </c>
      <c r="D78" s="189">
        <v>81.14479846625748</v>
      </c>
      <c r="E78" s="161">
        <v>35767524.209</v>
      </c>
      <c r="F78" s="161">
        <v>23524609.053</v>
      </c>
      <c r="G78" s="189">
        <v>65.77086218084008</v>
      </c>
    </row>
    <row r="79" spans="1:7" s="156" customFormat="1" ht="12">
      <c r="A79" s="188" t="s">
        <v>398</v>
      </c>
      <c r="B79" s="161">
        <v>363518706</v>
      </c>
      <c r="C79" s="161">
        <v>290858342</v>
      </c>
      <c r="D79" s="189">
        <v>80.0119325908912</v>
      </c>
      <c r="E79" s="161">
        <v>37571598.487</v>
      </c>
      <c r="F79" s="161">
        <v>24397587.84</v>
      </c>
      <c r="G79" s="189">
        <v>64.93625190964849</v>
      </c>
    </row>
    <row r="80" spans="1:7" s="156" customFormat="1" ht="12">
      <c r="A80" s="188" t="s">
        <v>399</v>
      </c>
      <c r="B80" s="161">
        <v>497648480</v>
      </c>
      <c r="C80" s="161">
        <v>397225401</v>
      </c>
      <c r="D80" s="189">
        <v>79.82047910605495</v>
      </c>
      <c r="E80" s="161">
        <v>52283114.326</v>
      </c>
      <c r="F80" s="161">
        <v>33200372.3</v>
      </c>
      <c r="G80" s="189">
        <v>63.501137466651834</v>
      </c>
    </row>
    <row r="81" spans="1:7" s="156" customFormat="1" ht="12">
      <c r="A81" s="188" t="s">
        <v>400</v>
      </c>
      <c r="B81" s="161">
        <v>480253864</v>
      </c>
      <c r="C81" s="161">
        <v>375864672</v>
      </c>
      <c r="D81" s="189">
        <v>78.26374760828577</v>
      </c>
      <c r="E81" s="161">
        <v>50323973.984</v>
      </c>
      <c r="F81" s="161">
        <v>31385319.096</v>
      </c>
      <c r="G81" s="189">
        <v>62.36653549256393</v>
      </c>
    </row>
    <row r="82" spans="1:7" s="156" customFormat="1" ht="12">
      <c r="A82" s="188" t="s">
        <v>401</v>
      </c>
      <c r="B82" s="161">
        <v>503183506</v>
      </c>
      <c r="C82" s="161">
        <v>413351928</v>
      </c>
      <c r="D82" s="189">
        <v>82.14735242136494</v>
      </c>
      <c r="E82" s="161">
        <v>53219326.848</v>
      </c>
      <c r="F82" s="161">
        <v>34400058.403</v>
      </c>
      <c r="G82" s="189">
        <v>64.63828169275831</v>
      </c>
    </row>
    <row r="83" spans="1:7" s="156" customFormat="1" ht="12">
      <c r="A83" s="188" t="s">
        <v>402</v>
      </c>
      <c r="B83" s="161">
        <v>538699736</v>
      </c>
      <c r="C83" s="161">
        <v>431920140</v>
      </c>
      <c r="D83" s="189">
        <v>80.17827207548511</v>
      </c>
      <c r="E83" s="161">
        <v>57318509.96</v>
      </c>
      <c r="F83" s="161">
        <v>35805074.589</v>
      </c>
      <c r="G83" s="189">
        <v>62.46686212531824</v>
      </c>
    </row>
    <row r="84" spans="1:7" s="156" customFormat="1" ht="12">
      <c r="A84" s="188" t="s">
        <v>403</v>
      </c>
      <c r="B84" s="161">
        <v>562615386</v>
      </c>
      <c r="C84" s="161">
        <v>445846119</v>
      </c>
      <c r="D84" s="189">
        <v>79.24527663024132</v>
      </c>
      <c r="E84" s="161">
        <v>59872829.659</v>
      </c>
      <c r="F84" s="161">
        <v>36409077.353</v>
      </c>
      <c r="G84" s="189">
        <v>60.810684179058235</v>
      </c>
    </row>
    <row r="85" spans="1:7" s="156" customFormat="1" ht="12">
      <c r="A85" s="188" t="s">
        <v>404</v>
      </c>
      <c r="B85" s="161">
        <v>679169532</v>
      </c>
      <c r="C85" s="161">
        <v>526601387</v>
      </c>
      <c r="D85" s="189">
        <v>77.53607342327011</v>
      </c>
      <c r="E85" s="161">
        <v>72699154.774</v>
      </c>
      <c r="F85" s="161">
        <v>43010176.573</v>
      </c>
      <c r="G85" s="189">
        <v>59.161866058423676</v>
      </c>
    </row>
    <row r="86" s="156" customFormat="1" ht="8.25"/>
    <row r="87" spans="1:2" s="156" customFormat="1" ht="15.75">
      <c r="A87" s="208" t="s">
        <v>25</v>
      </c>
      <c r="B87" s="208"/>
    </row>
    <row r="88" spans="1:7" s="156" customFormat="1" ht="38.25">
      <c r="A88" s="168" t="s">
        <v>53</v>
      </c>
      <c r="B88" s="169" t="s">
        <v>54</v>
      </c>
      <c r="C88" s="169" t="s">
        <v>55</v>
      </c>
      <c r="D88" s="170" t="s">
        <v>56</v>
      </c>
      <c r="E88" s="171" t="s">
        <v>57</v>
      </c>
      <c r="F88" s="171" t="s">
        <v>58</v>
      </c>
      <c r="G88" s="170" t="s">
        <v>56</v>
      </c>
    </row>
    <row r="89" spans="1:7" s="156" customFormat="1" ht="12">
      <c r="A89" s="188" t="s">
        <v>393</v>
      </c>
      <c r="B89" s="161">
        <v>0</v>
      </c>
      <c r="C89" s="161">
        <v>0</v>
      </c>
      <c r="D89" s="189">
        <v>0</v>
      </c>
      <c r="E89" s="161">
        <v>3056809.5</v>
      </c>
      <c r="F89" s="161">
        <v>1645598.756</v>
      </c>
      <c r="G89" s="189">
        <v>53.83386684711625</v>
      </c>
    </row>
    <row r="90" spans="1:7" s="156" customFormat="1" ht="12">
      <c r="A90" s="188" t="s">
        <v>394</v>
      </c>
      <c r="B90" s="161">
        <v>0</v>
      </c>
      <c r="C90" s="161">
        <v>0</v>
      </c>
      <c r="D90" s="189">
        <v>0</v>
      </c>
      <c r="E90" s="161">
        <v>3858514.5</v>
      </c>
      <c r="F90" s="161">
        <v>2557750.636</v>
      </c>
      <c r="G90" s="189">
        <v>66.28848060568387</v>
      </c>
    </row>
    <row r="91" spans="1:7" s="156" customFormat="1" ht="12">
      <c r="A91" s="188" t="s">
        <v>395</v>
      </c>
      <c r="B91" s="161">
        <v>0</v>
      </c>
      <c r="C91" s="161">
        <v>0</v>
      </c>
      <c r="D91" s="189">
        <v>0</v>
      </c>
      <c r="E91" s="161">
        <v>2888417.5</v>
      </c>
      <c r="F91" s="161">
        <v>1405337.265</v>
      </c>
      <c r="G91" s="189">
        <v>48.65422900255936</v>
      </c>
    </row>
    <row r="92" spans="1:7" s="156" customFormat="1" ht="12">
      <c r="A92" s="188" t="s">
        <v>396</v>
      </c>
      <c r="B92" s="161">
        <v>0</v>
      </c>
      <c r="C92" s="161">
        <v>0</v>
      </c>
      <c r="D92" s="189">
        <v>0</v>
      </c>
      <c r="E92" s="161">
        <v>575646.5</v>
      </c>
      <c r="F92" s="161">
        <v>176112.083</v>
      </c>
      <c r="G92" s="189">
        <v>30.59379028622601</v>
      </c>
    </row>
    <row r="93" spans="1:7" s="156" customFormat="1" ht="12">
      <c r="A93" s="188" t="s">
        <v>397</v>
      </c>
      <c r="B93" s="161">
        <v>0</v>
      </c>
      <c r="C93" s="161">
        <v>0</v>
      </c>
      <c r="D93" s="189">
        <v>0</v>
      </c>
      <c r="E93" s="161">
        <v>2777886</v>
      </c>
      <c r="F93" s="161">
        <v>134311.67</v>
      </c>
      <c r="G93" s="189">
        <v>4.835031747163131</v>
      </c>
    </row>
    <row r="94" spans="1:7" s="156" customFormat="1" ht="12">
      <c r="A94" s="188" t="s">
        <v>398</v>
      </c>
      <c r="B94" s="161">
        <v>0</v>
      </c>
      <c r="C94" s="161">
        <v>0</v>
      </c>
      <c r="D94" s="189">
        <v>0</v>
      </c>
      <c r="E94" s="161">
        <v>1090086</v>
      </c>
      <c r="F94" s="161">
        <v>538223.141</v>
      </c>
      <c r="G94" s="189">
        <v>49.374374223685095</v>
      </c>
    </row>
    <row r="95" spans="1:7" s="156" customFormat="1" ht="12">
      <c r="A95" s="188" t="s">
        <v>399</v>
      </c>
      <c r="B95" s="161">
        <v>0</v>
      </c>
      <c r="C95" s="161">
        <v>0</v>
      </c>
      <c r="D95" s="189">
        <v>0</v>
      </c>
      <c r="E95" s="161">
        <v>336347.5</v>
      </c>
      <c r="F95" s="161">
        <v>126731.007</v>
      </c>
      <c r="G95" s="189">
        <v>37.678593419008614</v>
      </c>
    </row>
    <row r="96" s="156" customFormat="1" ht="8.25"/>
    <row r="97" spans="1:2" s="156" customFormat="1" ht="15.75">
      <c r="A97" s="208" t="s">
        <v>26</v>
      </c>
      <c r="B97" s="208"/>
    </row>
    <row r="98" spans="1:7" s="156" customFormat="1" ht="38.25">
      <c r="A98" s="168" t="s">
        <v>53</v>
      </c>
      <c r="B98" s="169" t="s">
        <v>54</v>
      </c>
      <c r="C98" s="169" t="s">
        <v>55</v>
      </c>
      <c r="D98" s="170" t="s">
        <v>56</v>
      </c>
      <c r="E98" s="171" t="s">
        <v>57</v>
      </c>
      <c r="F98" s="171" t="s">
        <v>58</v>
      </c>
      <c r="G98" s="170" t="s">
        <v>56</v>
      </c>
    </row>
    <row r="99" spans="1:7" s="156" customFormat="1" ht="12">
      <c r="A99" s="188" t="s">
        <v>393</v>
      </c>
      <c r="B99" s="161">
        <v>446490</v>
      </c>
      <c r="C99" s="161">
        <v>219503</v>
      </c>
      <c r="D99" s="189">
        <v>49.161907321552555</v>
      </c>
      <c r="E99" s="161">
        <v>36493.116</v>
      </c>
      <c r="F99" s="161">
        <v>18474.231</v>
      </c>
      <c r="G99" s="189">
        <v>50.623879309182584</v>
      </c>
    </row>
    <row r="100" spans="1:7" s="156" customFormat="1" ht="12">
      <c r="A100" s="188" t="s">
        <v>394</v>
      </c>
      <c r="B100" s="161">
        <v>320550</v>
      </c>
      <c r="C100" s="161">
        <v>203155</v>
      </c>
      <c r="D100" s="189">
        <v>63.37700826704102</v>
      </c>
      <c r="E100" s="161">
        <v>26199.62</v>
      </c>
      <c r="F100" s="161">
        <v>17346.59</v>
      </c>
      <c r="G100" s="189">
        <v>66.20931906645974</v>
      </c>
    </row>
    <row r="101" s="156" customFormat="1" ht="8.25"/>
    <row r="102" spans="1:2" s="156" customFormat="1" ht="15.75">
      <c r="A102" s="208" t="s">
        <v>27</v>
      </c>
      <c r="B102" s="208"/>
    </row>
    <row r="103" spans="1:7" s="156" customFormat="1" ht="38.25">
      <c r="A103" s="168" t="s">
        <v>53</v>
      </c>
      <c r="B103" s="169" t="s">
        <v>54</v>
      </c>
      <c r="C103" s="169" t="s">
        <v>55</v>
      </c>
      <c r="D103" s="170" t="s">
        <v>56</v>
      </c>
      <c r="E103" s="171" t="s">
        <v>57</v>
      </c>
      <c r="F103" s="171" t="s">
        <v>58</v>
      </c>
      <c r="G103" s="170" t="s">
        <v>56</v>
      </c>
    </row>
    <row r="104" spans="1:7" s="156" customFormat="1" ht="12">
      <c r="A104" s="188" t="s">
        <v>393</v>
      </c>
      <c r="B104" s="161">
        <v>3926789514</v>
      </c>
      <c r="C104" s="161">
        <v>3054835933</v>
      </c>
      <c r="D104" s="189">
        <v>77.79474611788423</v>
      </c>
      <c r="E104" s="161">
        <v>380310853.512</v>
      </c>
      <c r="F104" s="161">
        <v>283623913.034</v>
      </c>
      <c r="G104" s="189">
        <v>74.57686532342173</v>
      </c>
    </row>
    <row r="105" spans="1:7" s="156" customFormat="1" ht="12">
      <c r="A105" s="188" t="s">
        <v>394</v>
      </c>
      <c r="B105" s="161">
        <v>3463644847</v>
      </c>
      <c r="C105" s="161">
        <v>2508052582</v>
      </c>
      <c r="D105" s="189">
        <v>72.41078958116401</v>
      </c>
      <c r="E105" s="161">
        <v>325732300.005</v>
      </c>
      <c r="F105" s="161">
        <v>231186499.544</v>
      </c>
      <c r="G105" s="189">
        <v>70.97438588081418</v>
      </c>
    </row>
    <row r="106" spans="1:7" s="156" customFormat="1" ht="12">
      <c r="A106" s="188" t="s">
        <v>395</v>
      </c>
      <c r="B106" s="161">
        <v>3750360796</v>
      </c>
      <c r="C106" s="161">
        <v>2465811613</v>
      </c>
      <c r="D106" s="189">
        <v>65.74865051996987</v>
      </c>
      <c r="E106" s="161">
        <v>347263894.19</v>
      </c>
      <c r="F106" s="161">
        <v>227731448.027</v>
      </c>
      <c r="G106" s="189">
        <v>65.57878657618241</v>
      </c>
    </row>
    <row r="107" spans="1:7" s="156" customFormat="1" ht="12">
      <c r="A107" s="188" t="s">
        <v>396</v>
      </c>
      <c r="B107" s="161">
        <v>3616787892</v>
      </c>
      <c r="C107" s="161">
        <v>2329940836</v>
      </c>
      <c r="D107" s="189">
        <v>64.42016799363914</v>
      </c>
      <c r="E107" s="161">
        <v>332406904.209</v>
      </c>
      <c r="F107" s="161">
        <v>215050230.739</v>
      </c>
      <c r="G107" s="189">
        <v>64.69487487052547</v>
      </c>
    </row>
    <row r="108" spans="1:7" s="156" customFormat="1" ht="12">
      <c r="A108" s="188" t="s">
        <v>397</v>
      </c>
      <c r="B108" s="161">
        <v>3744664373</v>
      </c>
      <c r="C108" s="161">
        <v>2237227574</v>
      </c>
      <c r="D108" s="189">
        <v>59.74440834086468</v>
      </c>
      <c r="E108" s="161">
        <v>339452808.521</v>
      </c>
      <c r="F108" s="161">
        <v>209014674.659</v>
      </c>
      <c r="G108" s="189">
        <v>61.574000689427045</v>
      </c>
    </row>
    <row r="109" spans="1:7" s="156" customFormat="1" ht="12">
      <c r="A109" s="188" t="s">
        <v>398</v>
      </c>
      <c r="B109" s="161">
        <v>3695839967</v>
      </c>
      <c r="C109" s="161">
        <v>2304912273</v>
      </c>
      <c r="D109" s="189">
        <v>62.36504539104683</v>
      </c>
      <c r="E109" s="161">
        <v>340901491.419</v>
      </c>
      <c r="F109" s="161">
        <v>215460445.868</v>
      </c>
      <c r="G109" s="189">
        <v>63.20313970207272</v>
      </c>
    </row>
    <row r="110" spans="1:7" s="156" customFormat="1" ht="12">
      <c r="A110" s="188" t="s">
        <v>399</v>
      </c>
      <c r="B110" s="161">
        <v>4153098427</v>
      </c>
      <c r="C110" s="161">
        <v>2844309186</v>
      </c>
      <c r="D110" s="189">
        <v>68.48643816165448</v>
      </c>
      <c r="E110" s="161">
        <v>391010507.225</v>
      </c>
      <c r="F110" s="161">
        <v>265243235.529</v>
      </c>
      <c r="G110" s="189">
        <v>67.83532171844439</v>
      </c>
    </row>
    <row r="111" spans="1:7" s="156" customFormat="1" ht="12">
      <c r="A111" s="188" t="s">
        <v>400</v>
      </c>
      <c r="B111" s="161">
        <v>3900519688</v>
      </c>
      <c r="C111" s="161">
        <v>2688961912</v>
      </c>
      <c r="D111" s="189">
        <v>68.93855504107893</v>
      </c>
      <c r="E111" s="161">
        <v>370583609.843</v>
      </c>
      <c r="F111" s="161">
        <v>249669992.914</v>
      </c>
      <c r="G111" s="189">
        <v>67.3721088257989</v>
      </c>
    </row>
    <row r="112" spans="1:7" s="156" customFormat="1" ht="12">
      <c r="A112" s="188" t="s">
        <v>401</v>
      </c>
      <c r="B112" s="161">
        <v>3653839985</v>
      </c>
      <c r="C112" s="161">
        <v>2775664067</v>
      </c>
      <c r="D112" s="189">
        <v>75.96567114035783</v>
      </c>
      <c r="E112" s="161">
        <v>354804905.621</v>
      </c>
      <c r="F112" s="161">
        <v>256835403.053</v>
      </c>
      <c r="G112" s="189">
        <v>72.38778240776347</v>
      </c>
    </row>
    <row r="113" spans="1:7" s="156" customFormat="1" ht="12">
      <c r="A113" s="188" t="s">
        <v>402</v>
      </c>
      <c r="B113" s="161">
        <v>3775843747</v>
      </c>
      <c r="C113" s="161">
        <v>2766173033</v>
      </c>
      <c r="D113" s="189">
        <v>73.25973261467168</v>
      </c>
      <c r="E113" s="161">
        <v>360111538.772</v>
      </c>
      <c r="F113" s="161">
        <v>256261367.696</v>
      </c>
      <c r="G113" s="189">
        <v>71.16166523568371</v>
      </c>
    </row>
    <row r="114" spans="1:7" s="156" customFormat="1" ht="12">
      <c r="A114" s="188" t="s">
        <v>403</v>
      </c>
      <c r="B114" s="161">
        <v>3819976859</v>
      </c>
      <c r="C114" s="161">
        <v>2549457825</v>
      </c>
      <c r="D114" s="189">
        <v>66.7401379407152</v>
      </c>
      <c r="E114" s="161">
        <v>358102139.121</v>
      </c>
      <c r="F114" s="161">
        <v>237641797.746</v>
      </c>
      <c r="G114" s="189">
        <v>66.36145718909057</v>
      </c>
    </row>
    <row r="115" spans="1:7" s="156" customFormat="1" ht="12">
      <c r="A115" s="188" t="s">
        <v>404</v>
      </c>
      <c r="B115" s="161">
        <v>4032989302</v>
      </c>
      <c r="C115" s="161">
        <v>2877524908</v>
      </c>
      <c r="D115" s="189">
        <v>71.34967867564157</v>
      </c>
      <c r="E115" s="161">
        <v>387254021.423</v>
      </c>
      <c r="F115" s="161">
        <v>269641331.362</v>
      </c>
      <c r="G115" s="189">
        <v>69.62905907889052</v>
      </c>
    </row>
    <row r="116" s="156" customFormat="1" ht="8.25"/>
    <row r="117" spans="1:2" s="156" customFormat="1" ht="15.75">
      <c r="A117" s="208" t="s">
        <v>28</v>
      </c>
      <c r="B117" s="208"/>
    </row>
    <row r="118" spans="1:7" s="156" customFormat="1" ht="38.25">
      <c r="A118" s="168" t="s">
        <v>53</v>
      </c>
      <c r="B118" s="169" t="s">
        <v>54</v>
      </c>
      <c r="C118" s="169" t="s">
        <v>55</v>
      </c>
      <c r="D118" s="170" t="s">
        <v>56</v>
      </c>
      <c r="E118" s="171" t="s">
        <v>57</v>
      </c>
      <c r="F118" s="171" t="s">
        <v>58</v>
      </c>
      <c r="G118" s="170" t="s">
        <v>56</v>
      </c>
    </row>
    <row r="119" spans="1:7" s="156" customFormat="1" ht="12">
      <c r="A119" s="188" t="s">
        <v>393</v>
      </c>
      <c r="B119" s="161">
        <v>0</v>
      </c>
      <c r="C119" s="161">
        <v>0</v>
      </c>
      <c r="D119" s="189">
        <v>0</v>
      </c>
      <c r="E119" s="161">
        <v>13176144</v>
      </c>
      <c r="F119" s="161">
        <v>8594144.537</v>
      </c>
      <c r="G119" s="189">
        <v>65.22503501024275</v>
      </c>
    </row>
    <row r="120" spans="1:7" s="156" customFormat="1" ht="12">
      <c r="A120" s="188" t="s">
        <v>394</v>
      </c>
      <c r="B120" s="161">
        <v>0</v>
      </c>
      <c r="C120" s="161">
        <v>0</v>
      </c>
      <c r="D120" s="189">
        <v>0</v>
      </c>
      <c r="E120" s="161">
        <v>16966728</v>
      </c>
      <c r="F120" s="161">
        <v>11353460.768</v>
      </c>
      <c r="G120" s="189">
        <v>66.91602982024584</v>
      </c>
    </row>
    <row r="121" spans="1:7" s="156" customFormat="1" ht="12">
      <c r="A121" s="188" t="s">
        <v>395</v>
      </c>
      <c r="B121" s="161">
        <v>0</v>
      </c>
      <c r="C121" s="161">
        <v>0</v>
      </c>
      <c r="D121" s="189">
        <v>0</v>
      </c>
      <c r="E121" s="161">
        <v>23032439</v>
      </c>
      <c r="F121" s="161">
        <v>14958813.155</v>
      </c>
      <c r="G121" s="189">
        <v>64.94671777921565</v>
      </c>
    </row>
    <row r="122" spans="1:7" s="156" customFormat="1" ht="12">
      <c r="A122" s="188" t="s">
        <v>396</v>
      </c>
      <c r="B122" s="161">
        <v>0</v>
      </c>
      <c r="C122" s="161">
        <v>0</v>
      </c>
      <c r="D122" s="189">
        <v>0</v>
      </c>
      <c r="E122" s="161">
        <v>30035604</v>
      </c>
      <c r="F122" s="161">
        <v>21449216.429</v>
      </c>
      <c r="G122" s="189">
        <v>71.41263558075943</v>
      </c>
    </row>
    <row r="123" spans="1:7" s="156" customFormat="1" ht="12">
      <c r="A123" s="188" t="s">
        <v>397</v>
      </c>
      <c r="B123" s="161">
        <v>0</v>
      </c>
      <c r="C123" s="161">
        <v>0</v>
      </c>
      <c r="D123" s="189">
        <v>0</v>
      </c>
      <c r="E123" s="161">
        <v>25563888</v>
      </c>
      <c r="F123" s="161">
        <v>16929261.174</v>
      </c>
      <c r="G123" s="189">
        <v>66.22334276382371</v>
      </c>
    </row>
    <row r="124" spans="1:7" s="156" customFormat="1" ht="12">
      <c r="A124" s="188" t="s">
        <v>398</v>
      </c>
      <c r="B124" s="161">
        <v>0</v>
      </c>
      <c r="C124" s="161">
        <v>0</v>
      </c>
      <c r="D124" s="189">
        <v>0</v>
      </c>
      <c r="E124" s="161">
        <v>18419255</v>
      </c>
      <c r="F124" s="161">
        <v>12744096.623</v>
      </c>
      <c r="G124" s="189">
        <v>69.18899066764644</v>
      </c>
    </row>
    <row r="125" spans="1:7" s="156" customFormat="1" ht="12">
      <c r="A125" s="188" t="s">
        <v>399</v>
      </c>
      <c r="B125" s="161">
        <v>0</v>
      </c>
      <c r="C125" s="161">
        <v>0</v>
      </c>
      <c r="D125" s="189">
        <v>0</v>
      </c>
      <c r="E125" s="161">
        <v>16463520</v>
      </c>
      <c r="F125" s="161">
        <v>10111850.096</v>
      </c>
      <c r="G125" s="189">
        <v>61.419733422743136</v>
      </c>
    </row>
    <row r="126" spans="1:7" s="156" customFormat="1" ht="12">
      <c r="A126" s="188" t="s">
        <v>400</v>
      </c>
      <c r="B126" s="161">
        <v>0</v>
      </c>
      <c r="C126" s="161">
        <v>0</v>
      </c>
      <c r="D126" s="189">
        <v>0</v>
      </c>
      <c r="E126" s="161">
        <v>13907088</v>
      </c>
      <c r="F126" s="161">
        <v>9728279.857</v>
      </c>
      <c r="G126" s="189">
        <v>69.95195440627111</v>
      </c>
    </row>
    <row r="127" spans="1:7" s="156" customFormat="1" ht="12">
      <c r="A127" s="188" t="s">
        <v>401</v>
      </c>
      <c r="B127" s="161">
        <v>0</v>
      </c>
      <c r="C127" s="161">
        <v>0</v>
      </c>
      <c r="D127" s="189">
        <v>0</v>
      </c>
      <c r="E127" s="161">
        <v>9405072</v>
      </c>
      <c r="F127" s="161">
        <v>6407368.286</v>
      </c>
      <c r="G127" s="189">
        <v>68.12673295855683</v>
      </c>
    </row>
    <row r="128" spans="1:7" s="156" customFormat="1" ht="12">
      <c r="A128" s="188" t="s">
        <v>402</v>
      </c>
      <c r="B128" s="161">
        <v>0</v>
      </c>
      <c r="C128" s="161">
        <v>0</v>
      </c>
      <c r="D128" s="189">
        <v>0</v>
      </c>
      <c r="E128" s="161">
        <v>5861664</v>
      </c>
      <c r="F128" s="161">
        <v>4440780.859</v>
      </c>
      <c r="G128" s="189">
        <v>75.75973066692325</v>
      </c>
    </row>
    <row r="129" spans="1:7" s="156" customFormat="1" ht="12">
      <c r="A129" s="188" t="s">
        <v>403</v>
      </c>
      <c r="B129" s="161">
        <v>0</v>
      </c>
      <c r="C129" s="161">
        <v>0</v>
      </c>
      <c r="D129" s="189">
        <v>0</v>
      </c>
      <c r="E129" s="161">
        <v>14355360</v>
      </c>
      <c r="F129" s="161">
        <v>11466409.997</v>
      </c>
      <c r="G129" s="189">
        <v>79.87546113089466</v>
      </c>
    </row>
    <row r="130" spans="1:7" s="156" customFormat="1" ht="12">
      <c r="A130" s="188" t="s">
        <v>404</v>
      </c>
      <c r="B130" s="161">
        <v>0</v>
      </c>
      <c r="C130" s="161">
        <v>0</v>
      </c>
      <c r="D130" s="189">
        <v>0</v>
      </c>
      <c r="E130" s="161">
        <v>12180816</v>
      </c>
      <c r="F130" s="161">
        <v>9660048.929</v>
      </c>
      <c r="G130" s="189">
        <v>79.30543347013862</v>
      </c>
    </row>
    <row r="131" s="156" customFormat="1" ht="8.25"/>
    <row r="132" spans="1:2" s="156" customFormat="1" ht="15.75">
      <c r="A132" s="208" t="s">
        <v>29</v>
      </c>
      <c r="B132" s="208"/>
    </row>
    <row r="133" spans="1:7" s="156" customFormat="1" ht="38.25">
      <c r="A133" s="168" t="s">
        <v>53</v>
      </c>
      <c r="B133" s="169" t="s">
        <v>54</v>
      </c>
      <c r="C133" s="169" t="s">
        <v>55</v>
      </c>
      <c r="D133" s="170" t="s">
        <v>56</v>
      </c>
      <c r="E133" s="171" t="s">
        <v>57</v>
      </c>
      <c r="F133" s="171" t="s">
        <v>58</v>
      </c>
      <c r="G133" s="170" t="s">
        <v>56</v>
      </c>
    </row>
    <row r="134" spans="1:7" s="156" customFormat="1" ht="12">
      <c r="A134" s="188" t="s">
        <v>393</v>
      </c>
      <c r="B134" s="161">
        <v>0</v>
      </c>
      <c r="C134" s="161">
        <v>0</v>
      </c>
      <c r="D134" s="189">
        <v>0</v>
      </c>
      <c r="E134" s="161">
        <v>38263.5</v>
      </c>
      <c r="F134" s="161">
        <v>18220.959</v>
      </c>
      <c r="G134" s="189">
        <v>47.61968716923439</v>
      </c>
    </row>
    <row r="135" spans="1:7" s="156" customFormat="1" ht="12">
      <c r="A135" s="188" t="s">
        <v>394</v>
      </c>
      <c r="B135" s="161">
        <v>0</v>
      </c>
      <c r="C135" s="161">
        <v>0</v>
      </c>
      <c r="D135" s="189">
        <v>0</v>
      </c>
      <c r="E135" s="161">
        <v>45438</v>
      </c>
      <c r="F135" s="161">
        <v>19605.117</v>
      </c>
      <c r="G135" s="189">
        <v>43.14696289449359</v>
      </c>
    </row>
    <row r="136" spans="1:7" s="156" customFormat="1" ht="12">
      <c r="A136" s="188" t="s">
        <v>395</v>
      </c>
      <c r="B136" s="161">
        <v>0</v>
      </c>
      <c r="C136" s="161">
        <v>0</v>
      </c>
      <c r="D136" s="189">
        <v>0</v>
      </c>
      <c r="E136" s="161">
        <v>42244.5</v>
      </c>
      <c r="F136" s="161">
        <v>19623.927</v>
      </c>
      <c r="G136" s="189">
        <v>46.453211660689554</v>
      </c>
    </row>
    <row r="137" spans="1:7" s="156" customFormat="1" ht="12">
      <c r="A137" s="188" t="s">
        <v>396</v>
      </c>
      <c r="B137" s="161">
        <v>0</v>
      </c>
      <c r="C137" s="161">
        <v>0</v>
      </c>
      <c r="D137" s="189">
        <v>0</v>
      </c>
      <c r="E137" s="161">
        <v>42699</v>
      </c>
      <c r="F137" s="161">
        <v>23027.435</v>
      </c>
      <c r="G137" s="189">
        <v>53.929682193962385</v>
      </c>
    </row>
    <row r="138" spans="1:7" s="156" customFormat="1" ht="12">
      <c r="A138" s="188" t="s">
        <v>397</v>
      </c>
      <c r="B138" s="161">
        <v>0</v>
      </c>
      <c r="C138" s="161">
        <v>0</v>
      </c>
      <c r="D138" s="189">
        <v>0</v>
      </c>
      <c r="E138" s="161">
        <v>44916</v>
      </c>
      <c r="F138" s="161">
        <v>22186.495</v>
      </c>
      <c r="G138" s="189">
        <v>49.395527206340724</v>
      </c>
    </row>
    <row r="139" spans="1:7" s="156" customFormat="1" ht="12">
      <c r="A139" s="188" t="s">
        <v>398</v>
      </c>
      <c r="B139" s="161">
        <v>0</v>
      </c>
      <c r="C139" s="161">
        <v>0</v>
      </c>
      <c r="D139" s="189">
        <v>0</v>
      </c>
      <c r="E139" s="161">
        <v>40149</v>
      </c>
      <c r="F139" s="161">
        <v>19482.765</v>
      </c>
      <c r="G139" s="189">
        <v>48.52615258163342</v>
      </c>
    </row>
    <row r="140" spans="1:7" s="156" customFormat="1" ht="12">
      <c r="A140" s="188" t="s">
        <v>399</v>
      </c>
      <c r="B140" s="161">
        <v>0</v>
      </c>
      <c r="C140" s="161">
        <v>0</v>
      </c>
      <c r="D140" s="189">
        <v>0</v>
      </c>
      <c r="E140" s="161">
        <v>45112.5</v>
      </c>
      <c r="F140" s="161">
        <v>20309.79</v>
      </c>
      <c r="G140" s="189">
        <v>45.02031587697423</v>
      </c>
    </row>
    <row r="141" spans="1:7" s="156" customFormat="1" ht="12">
      <c r="A141" s="188" t="s">
        <v>400</v>
      </c>
      <c r="B141" s="161">
        <v>0</v>
      </c>
      <c r="C141" s="161">
        <v>0</v>
      </c>
      <c r="D141" s="189">
        <v>0</v>
      </c>
      <c r="E141" s="161">
        <v>40800</v>
      </c>
      <c r="F141" s="161">
        <v>19160.3</v>
      </c>
      <c r="G141" s="189">
        <v>46.96151960784314</v>
      </c>
    </row>
    <row r="142" spans="1:7" s="156" customFormat="1" ht="12">
      <c r="A142" s="188" t="s">
        <v>401</v>
      </c>
      <c r="B142" s="161">
        <v>0</v>
      </c>
      <c r="C142" s="161">
        <v>0</v>
      </c>
      <c r="D142" s="189">
        <v>0</v>
      </c>
      <c r="E142" s="161">
        <v>45396</v>
      </c>
      <c r="F142" s="161">
        <v>22569.84</v>
      </c>
      <c r="G142" s="189">
        <v>49.71768437747819</v>
      </c>
    </row>
    <row r="143" spans="1:7" s="156" customFormat="1" ht="12">
      <c r="A143" s="188" t="s">
        <v>402</v>
      </c>
      <c r="B143" s="161">
        <v>0</v>
      </c>
      <c r="C143" s="161">
        <v>0</v>
      </c>
      <c r="D143" s="189">
        <v>0</v>
      </c>
      <c r="E143" s="161">
        <v>51646.5</v>
      </c>
      <c r="F143" s="161">
        <v>23944.645</v>
      </c>
      <c r="G143" s="189">
        <v>46.36257055173148</v>
      </c>
    </row>
    <row r="144" spans="1:7" s="156" customFormat="1" ht="12">
      <c r="A144" s="188" t="s">
        <v>403</v>
      </c>
      <c r="B144" s="161">
        <v>0</v>
      </c>
      <c r="C144" s="161">
        <v>0</v>
      </c>
      <c r="D144" s="189">
        <v>0</v>
      </c>
      <c r="E144" s="161">
        <v>37278</v>
      </c>
      <c r="F144" s="161">
        <v>17812.875</v>
      </c>
      <c r="G144" s="189">
        <v>47.78388057299211</v>
      </c>
    </row>
    <row r="145" spans="1:7" s="156" customFormat="1" ht="12">
      <c r="A145" s="188" t="s">
        <v>404</v>
      </c>
      <c r="B145" s="161">
        <v>0</v>
      </c>
      <c r="C145" s="161">
        <v>0</v>
      </c>
      <c r="D145" s="189">
        <v>0</v>
      </c>
      <c r="E145" s="161">
        <v>42601.5</v>
      </c>
      <c r="F145" s="161">
        <v>21112.575</v>
      </c>
      <c r="G145" s="189">
        <v>49.55829020104926</v>
      </c>
    </row>
    <row r="146" s="156" customFormat="1" ht="8.25"/>
    <row r="147" spans="1:2" s="156" customFormat="1" ht="15.75">
      <c r="A147" s="208" t="s">
        <v>30</v>
      </c>
      <c r="B147" s="208"/>
    </row>
    <row r="148" spans="1:7" s="156" customFormat="1" ht="38.25">
      <c r="A148" s="168" t="s">
        <v>53</v>
      </c>
      <c r="B148" s="169" t="s">
        <v>54</v>
      </c>
      <c r="C148" s="169" t="s">
        <v>55</v>
      </c>
      <c r="D148" s="170" t="s">
        <v>56</v>
      </c>
      <c r="E148" s="171" t="s">
        <v>57</v>
      </c>
      <c r="F148" s="171" t="s">
        <v>58</v>
      </c>
      <c r="G148" s="170" t="s">
        <v>56</v>
      </c>
    </row>
    <row r="149" spans="1:7" s="156" customFormat="1" ht="12">
      <c r="A149" s="188" t="s">
        <v>393</v>
      </c>
      <c r="B149" s="161">
        <v>2716602</v>
      </c>
      <c r="C149" s="161">
        <v>1715719</v>
      </c>
      <c r="D149" s="189">
        <v>63.15680397791064</v>
      </c>
      <c r="E149" s="161">
        <v>361400</v>
      </c>
      <c r="F149" s="161">
        <v>153076.364</v>
      </c>
      <c r="G149" s="189">
        <v>42.35649252905368</v>
      </c>
    </row>
    <row r="150" spans="1:7" s="156" customFormat="1" ht="12">
      <c r="A150" s="188" t="s">
        <v>394</v>
      </c>
      <c r="B150" s="161">
        <v>2320980</v>
      </c>
      <c r="C150" s="161">
        <v>1343701</v>
      </c>
      <c r="D150" s="189">
        <v>57.893691457918635</v>
      </c>
      <c r="E150" s="161">
        <v>309464</v>
      </c>
      <c r="F150" s="161">
        <v>119420.971</v>
      </c>
      <c r="G150" s="189">
        <v>38.58961656283122</v>
      </c>
    </row>
    <row r="151" spans="1:7" s="156" customFormat="1" ht="12">
      <c r="A151" s="188" t="s">
        <v>395</v>
      </c>
      <c r="B151" s="161">
        <v>2867436</v>
      </c>
      <c r="C151" s="161">
        <v>1561302</v>
      </c>
      <c r="D151" s="189">
        <v>54.44941055353982</v>
      </c>
      <c r="E151" s="161">
        <v>378190</v>
      </c>
      <c r="F151" s="161">
        <v>139131.599</v>
      </c>
      <c r="G151" s="189">
        <v>36.788809593061686</v>
      </c>
    </row>
    <row r="152" spans="1:7" s="156" customFormat="1" ht="12">
      <c r="A152" s="188" t="s">
        <v>396</v>
      </c>
      <c r="B152" s="161">
        <v>2723862</v>
      </c>
      <c r="C152" s="161">
        <v>1568537</v>
      </c>
      <c r="D152" s="189">
        <v>57.585039183336015</v>
      </c>
      <c r="E152" s="161">
        <v>361886</v>
      </c>
      <c r="F152" s="161">
        <v>140914.352</v>
      </c>
      <c r="G152" s="189">
        <v>38.93887909452148</v>
      </c>
    </row>
    <row r="153" spans="1:7" s="156" customFormat="1" ht="12">
      <c r="A153" s="188" t="s">
        <v>397</v>
      </c>
      <c r="B153" s="161">
        <v>3061530</v>
      </c>
      <c r="C153" s="161">
        <v>1727509</v>
      </c>
      <c r="D153" s="189">
        <v>56.42632931900063</v>
      </c>
      <c r="E153" s="161">
        <v>407282</v>
      </c>
      <c r="F153" s="161">
        <v>154865.192</v>
      </c>
      <c r="G153" s="189">
        <v>38.02406980912489</v>
      </c>
    </row>
    <row r="154" spans="1:7" s="156" customFormat="1" ht="12">
      <c r="A154" s="188" t="s">
        <v>398</v>
      </c>
      <c r="B154" s="161">
        <v>2594340</v>
      </c>
      <c r="C154" s="161">
        <v>1644976</v>
      </c>
      <c r="D154" s="189">
        <v>63.4063384136235</v>
      </c>
      <c r="E154" s="161">
        <v>345912</v>
      </c>
      <c r="F154" s="161">
        <v>145629.659</v>
      </c>
      <c r="G154" s="189">
        <v>42.100204387243004</v>
      </c>
    </row>
    <row r="155" spans="1:7" s="156" customFormat="1" ht="12">
      <c r="A155" s="188" t="s">
        <v>399</v>
      </c>
      <c r="B155" s="161">
        <v>2633070</v>
      </c>
      <c r="C155" s="161">
        <v>1688370</v>
      </c>
      <c r="D155" s="189">
        <v>64.12172862855905</v>
      </c>
      <c r="E155" s="161">
        <v>351076</v>
      </c>
      <c r="F155" s="161">
        <v>150004.393</v>
      </c>
      <c r="G155" s="189">
        <v>42.727042862514104</v>
      </c>
    </row>
    <row r="156" spans="1:7" s="156" customFormat="1" ht="12">
      <c r="A156" s="188" t="s">
        <v>400</v>
      </c>
      <c r="B156" s="161">
        <v>2865960</v>
      </c>
      <c r="C156" s="161">
        <v>1875037</v>
      </c>
      <c r="D156" s="189">
        <v>65.42439531605466</v>
      </c>
      <c r="E156" s="161">
        <v>382128</v>
      </c>
      <c r="F156" s="161">
        <v>167372.228</v>
      </c>
      <c r="G156" s="189">
        <v>43.80004291755642</v>
      </c>
    </row>
    <row r="157" spans="1:7" s="156" customFormat="1" ht="12">
      <c r="A157" s="188" t="s">
        <v>401</v>
      </c>
      <c r="B157" s="161">
        <v>2897190</v>
      </c>
      <c r="C157" s="161">
        <v>2002323</v>
      </c>
      <c r="D157" s="189">
        <v>69.11258840462655</v>
      </c>
      <c r="E157" s="161">
        <v>386292</v>
      </c>
      <c r="F157" s="161">
        <v>178709.713</v>
      </c>
      <c r="G157" s="189">
        <v>46.262856336657244</v>
      </c>
    </row>
    <row r="158" spans="1:7" s="156" customFormat="1" ht="12">
      <c r="A158" s="188" t="s">
        <v>402</v>
      </c>
      <c r="B158" s="161">
        <v>3050250</v>
      </c>
      <c r="C158" s="161">
        <v>1975341</v>
      </c>
      <c r="D158" s="189">
        <v>64.75997049422179</v>
      </c>
      <c r="E158" s="161">
        <v>406700</v>
      </c>
      <c r="F158" s="161">
        <v>174358.745</v>
      </c>
      <c r="G158" s="189">
        <v>42.87158716498648</v>
      </c>
    </row>
    <row r="159" spans="1:7" s="156" customFormat="1" ht="12">
      <c r="A159" s="188" t="s">
        <v>403</v>
      </c>
      <c r="B159" s="161">
        <v>2770500</v>
      </c>
      <c r="C159" s="161">
        <v>1909020</v>
      </c>
      <c r="D159" s="189">
        <v>68.90525175961018</v>
      </c>
      <c r="E159" s="161">
        <v>369400</v>
      </c>
      <c r="F159" s="161">
        <v>168759.465</v>
      </c>
      <c r="G159" s="189">
        <v>45.68474959393611</v>
      </c>
    </row>
    <row r="160" spans="1:7" s="156" customFormat="1" ht="12">
      <c r="A160" s="188" t="s">
        <v>404</v>
      </c>
      <c r="B160" s="161">
        <v>1578756</v>
      </c>
      <c r="C160" s="161">
        <v>1076186</v>
      </c>
      <c r="D160" s="189">
        <v>68.16670847173344</v>
      </c>
      <c r="E160" s="161">
        <v>209700</v>
      </c>
      <c r="F160" s="161">
        <v>94948.493</v>
      </c>
      <c r="G160" s="189">
        <v>45.278251311397234</v>
      </c>
    </row>
    <row r="161" s="156" customFormat="1" ht="8.25"/>
    <row r="162" spans="1:2" s="156" customFormat="1" ht="15.75">
      <c r="A162" s="208" t="s">
        <v>31</v>
      </c>
      <c r="B162" s="208"/>
    </row>
    <row r="163" spans="1:7" s="156" customFormat="1" ht="38.25">
      <c r="A163" s="168" t="s">
        <v>53</v>
      </c>
      <c r="B163" s="169" t="s">
        <v>54</v>
      </c>
      <c r="C163" s="169" t="s">
        <v>55</v>
      </c>
      <c r="D163" s="170" t="s">
        <v>56</v>
      </c>
      <c r="E163" s="171" t="s">
        <v>57</v>
      </c>
      <c r="F163" s="171" t="s">
        <v>58</v>
      </c>
      <c r="G163" s="170" t="s">
        <v>56</v>
      </c>
    </row>
    <row r="164" spans="1:7" s="156" customFormat="1" ht="12">
      <c r="A164" s="188" t="s">
        <v>393</v>
      </c>
      <c r="B164" s="161">
        <v>1882425</v>
      </c>
      <c r="C164" s="161">
        <v>797859</v>
      </c>
      <c r="D164" s="189">
        <v>42.38463683812104</v>
      </c>
      <c r="E164" s="161">
        <v>134892.278</v>
      </c>
      <c r="F164" s="161">
        <v>67118.146</v>
      </c>
      <c r="G164" s="189">
        <v>49.756848201496005</v>
      </c>
    </row>
    <row r="165" spans="1:7" s="156" customFormat="1" ht="12">
      <c r="A165" s="188" t="s">
        <v>394</v>
      </c>
      <c r="B165" s="161">
        <v>1622106</v>
      </c>
      <c r="C165" s="161">
        <v>754453</v>
      </c>
      <c r="D165" s="189">
        <v>46.510708917912886</v>
      </c>
      <c r="E165" s="161">
        <v>122960.275</v>
      </c>
      <c r="F165" s="161">
        <v>62952.162</v>
      </c>
      <c r="G165" s="189">
        <v>51.1971545281596</v>
      </c>
    </row>
    <row r="166" spans="1:7" s="156" customFormat="1" ht="12">
      <c r="A166" s="188" t="s">
        <v>395</v>
      </c>
      <c r="B166" s="161">
        <v>2617744</v>
      </c>
      <c r="C166" s="161">
        <v>1435324</v>
      </c>
      <c r="D166" s="189">
        <v>54.830571667817786</v>
      </c>
      <c r="E166" s="161">
        <v>205551.548</v>
      </c>
      <c r="F166" s="161">
        <v>118984.294</v>
      </c>
      <c r="G166" s="189">
        <v>57.885379681013156</v>
      </c>
    </row>
    <row r="167" spans="1:7" s="156" customFormat="1" ht="12">
      <c r="A167" s="188" t="s">
        <v>396</v>
      </c>
      <c r="B167" s="161">
        <v>2273293</v>
      </c>
      <c r="C167" s="161">
        <v>1109977</v>
      </c>
      <c r="D167" s="189">
        <v>48.82683402447463</v>
      </c>
      <c r="E167" s="161">
        <v>170824.434</v>
      </c>
      <c r="F167" s="161">
        <v>92801.324</v>
      </c>
      <c r="G167" s="189">
        <v>54.325556260880106</v>
      </c>
    </row>
    <row r="168" spans="1:7" s="156" customFormat="1" ht="12">
      <c r="A168" s="188" t="s">
        <v>397</v>
      </c>
      <c r="B168" s="161">
        <v>2691046</v>
      </c>
      <c r="C168" s="161">
        <v>1183991</v>
      </c>
      <c r="D168" s="189">
        <v>43.9974270228008</v>
      </c>
      <c r="E168" s="161">
        <v>199213.655</v>
      </c>
      <c r="F168" s="161">
        <v>99189.773</v>
      </c>
      <c r="G168" s="189">
        <v>49.79064964196355</v>
      </c>
    </row>
    <row r="169" spans="1:7" s="156" customFormat="1" ht="12">
      <c r="A169" s="188" t="s">
        <v>398</v>
      </c>
      <c r="B169" s="161">
        <v>2623691</v>
      </c>
      <c r="C169" s="161">
        <v>654317</v>
      </c>
      <c r="D169" s="189">
        <v>24.938798052057198</v>
      </c>
      <c r="E169" s="161">
        <v>193285.205</v>
      </c>
      <c r="F169" s="161">
        <v>54917.471</v>
      </c>
      <c r="G169" s="189">
        <v>28.412661486428824</v>
      </c>
    </row>
    <row r="170" spans="1:7" s="156" customFormat="1" ht="12">
      <c r="A170" s="188" t="s">
        <v>399</v>
      </c>
      <c r="B170" s="161">
        <v>2837270</v>
      </c>
      <c r="C170" s="161">
        <v>349604</v>
      </c>
      <c r="D170" s="189">
        <v>12.321844590046066</v>
      </c>
      <c r="E170" s="161">
        <v>209190.896</v>
      </c>
      <c r="F170" s="161">
        <v>29512.614</v>
      </c>
      <c r="G170" s="189">
        <v>14.10798202231516</v>
      </c>
    </row>
    <row r="171" spans="1:7" s="156" customFormat="1" ht="12">
      <c r="A171" s="188" t="s">
        <v>400</v>
      </c>
      <c r="B171" s="161">
        <v>2853230</v>
      </c>
      <c r="C171" s="161">
        <v>897829</v>
      </c>
      <c r="D171" s="189">
        <v>31.467109206057696</v>
      </c>
      <c r="E171" s="161">
        <v>211190.676</v>
      </c>
      <c r="F171" s="161">
        <v>75617.819</v>
      </c>
      <c r="G171" s="189">
        <v>35.80547230219577</v>
      </c>
    </row>
    <row r="172" spans="1:7" s="156" customFormat="1" ht="12">
      <c r="A172" s="188" t="s">
        <v>401</v>
      </c>
      <c r="B172" s="161">
        <v>2508342</v>
      </c>
      <c r="C172" s="161">
        <v>560194</v>
      </c>
      <c r="D172" s="189">
        <v>22.33323844994024</v>
      </c>
      <c r="E172" s="161">
        <v>181561.395</v>
      </c>
      <c r="F172" s="161">
        <v>47160.168</v>
      </c>
      <c r="G172" s="189">
        <v>25.974777292276258</v>
      </c>
    </row>
    <row r="173" spans="1:7" s="156" customFormat="1" ht="12">
      <c r="A173" s="188" t="s">
        <v>402</v>
      </c>
      <c r="B173" s="161">
        <v>2543910</v>
      </c>
      <c r="C173" s="161">
        <v>596180</v>
      </c>
      <c r="D173" s="189">
        <v>23.435577516500192</v>
      </c>
      <c r="E173" s="161">
        <v>200741.298</v>
      </c>
      <c r="F173" s="161">
        <v>50047.351</v>
      </c>
      <c r="G173" s="189">
        <v>24.93126800445417</v>
      </c>
    </row>
    <row r="174" spans="1:7" s="156" customFormat="1" ht="12">
      <c r="A174" s="188" t="s">
        <v>403</v>
      </c>
      <c r="B174" s="161">
        <v>2576533</v>
      </c>
      <c r="C174" s="161">
        <v>771101</v>
      </c>
      <c r="D174" s="189">
        <v>29.927852660920703</v>
      </c>
      <c r="E174" s="161">
        <v>200753.945</v>
      </c>
      <c r="F174" s="161">
        <v>64573.573</v>
      </c>
      <c r="G174" s="189">
        <v>32.1655312925482</v>
      </c>
    </row>
    <row r="175" spans="1:7" s="156" customFormat="1" ht="12">
      <c r="A175" s="188" t="s">
        <v>404</v>
      </c>
      <c r="B175" s="161">
        <v>2823875</v>
      </c>
      <c r="C175" s="161">
        <v>1313714</v>
      </c>
      <c r="D175" s="189">
        <v>46.52167677393653</v>
      </c>
      <c r="E175" s="161">
        <v>208128.923</v>
      </c>
      <c r="F175" s="161">
        <v>110894.54</v>
      </c>
      <c r="G175" s="189">
        <v>53.281657542618426</v>
      </c>
    </row>
    <row r="176" s="156" customFormat="1" ht="8.25"/>
    <row r="177" spans="1:2" s="156" customFormat="1" ht="15.75">
      <c r="A177" s="208" t="s">
        <v>32</v>
      </c>
      <c r="B177" s="208"/>
    </row>
    <row r="178" spans="1:7" s="156" customFormat="1" ht="38.25">
      <c r="A178" s="168" t="s">
        <v>53</v>
      </c>
      <c r="B178" s="169" t="s">
        <v>54</v>
      </c>
      <c r="C178" s="169" t="s">
        <v>55</v>
      </c>
      <c r="D178" s="170" t="s">
        <v>56</v>
      </c>
      <c r="E178" s="171" t="s">
        <v>57</v>
      </c>
      <c r="F178" s="171" t="s">
        <v>58</v>
      </c>
      <c r="G178" s="170" t="s">
        <v>56</v>
      </c>
    </row>
    <row r="179" spans="1:7" s="156" customFormat="1" ht="12">
      <c r="A179" s="188" t="s">
        <v>398</v>
      </c>
      <c r="B179" s="161">
        <v>626924</v>
      </c>
      <c r="C179" s="161">
        <v>206037</v>
      </c>
      <c r="D179" s="189">
        <v>32.86474915619756</v>
      </c>
      <c r="E179" s="161">
        <v>42908.729</v>
      </c>
      <c r="F179" s="161">
        <v>16470.359</v>
      </c>
      <c r="G179" s="189">
        <v>38.38463497718611</v>
      </c>
    </row>
    <row r="180" spans="1:7" s="156" customFormat="1" ht="12">
      <c r="A180" s="188" t="s">
        <v>399</v>
      </c>
      <c r="B180" s="161">
        <v>1071916</v>
      </c>
      <c r="C180" s="161">
        <v>467485</v>
      </c>
      <c r="D180" s="189">
        <v>43.612092738610116</v>
      </c>
      <c r="E180" s="161">
        <v>87006.981</v>
      </c>
      <c r="F180" s="161">
        <v>35100.394</v>
      </c>
      <c r="G180" s="189">
        <v>40.342043358566826</v>
      </c>
    </row>
    <row r="181" spans="1:7" s="156" customFormat="1" ht="12">
      <c r="A181" s="188" t="s">
        <v>400</v>
      </c>
      <c r="B181" s="161">
        <v>1116402</v>
      </c>
      <c r="C181" s="161">
        <v>514405</v>
      </c>
      <c r="D181" s="189">
        <v>46.07704034926487</v>
      </c>
      <c r="E181" s="161">
        <v>92429.246</v>
      </c>
      <c r="F181" s="161">
        <v>38594.663</v>
      </c>
      <c r="G181" s="189">
        <v>41.75589942603232</v>
      </c>
    </row>
    <row r="182" spans="1:7" s="156" customFormat="1" ht="12">
      <c r="A182" s="188" t="s">
        <v>401</v>
      </c>
      <c r="B182" s="161">
        <v>1490570</v>
      </c>
      <c r="C182" s="161">
        <v>632582</v>
      </c>
      <c r="D182" s="189">
        <v>42.43893275726735</v>
      </c>
      <c r="E182" s="161">
        <v>118179.546</v>
      </c>
      <c r="F182" s="161">
        <v>47452.486</v>
      </c>
      <c r="G182" s="189">
        <v>40.152875523823724</v>
      </c>
    </row>
    <row r="183" spans="1:7" s="156" customFormat="1" ht="12">
      <c r="A183" s="188" t="s">
        <v>402</v>
      </c>
      <c r="B183" s="161">
        <v>1765682</v>
      </c>
      <c r="C183" s="161">
        <v>924898</v>
      </c>
      <c r="D183" s="189">
        <v>52.38191248480757</v>
      </c>
      <c r="E183" s="161">
        <v>150508.011</v>
      </c>
      <c r="F183" s="161">
        <v>69367.35</v>
      </c>
      <c r="G183" s="189">
        <v>46.08880918637614</v>
      </c>
    </row>
    <row r="184" spans="1:7" s="156" customFormat="1" ht="12">
      <c r="A184" s="188" t="s">
        <v>403</v>
      </c>
      <c r="B184" s="161">
        <v>1839194</v>
      </c>
      <c r="C184" s="161">
        <v>1035294</v>
      </c>
      <c r="D184" s="189">
        <v>56.29063600685953</v>
      </c>
      <c r="E184" s="161">
        <v>161552.494</v>
      </c>
      <c r="F184" s="161">
        <v>77647.05</v>
      </c>
      <c r="G184" s="189">
        <v>48.063046306174634</v>
      </c>
    </row>
    <row r="185" spans="1:7" s="156" customFormat="1" ht="12">
      <c r="A185" s="188" t="s">
        <v>404</v>
      </c>
      <c r="B185" s="161">
        <v>2313250</v>
      </c>
      <c r="C185" s="161">
        <v>1223797</v>
      </c>
      <c r="D185" s="189">
        <v>52.903793364314275</v>
      </c>
      <c r="E185" s="161">
        <v>199417.963</v>
      </c>
      <c r="F185" s="161">
        <v>91784.775</v>
      </c>
      <c r="G185" s="189">
        <v>46.026332642862265</v>
      </c>
    </row>
    <row r="186" s="156" customFormat="1" ht="8.25"/>
    <row r="187" spans="1:2" s="156" customFormat="1" ht="15.75">
      <c r="A187" s="208" t="s">
        <v>33</v>
      </c>
      <c r="B187" s="208"/>
    </row>
    <row r="188" spans="1:7" s="156" customFormat="1" ht="38.25">
      <c r="A188" s="168" t="s">
        <v>53</v>
      </c>
      <c r="B188" s="169" t="s">
        <v>54</v>
      </c>
      <c r="C188" s="169" t="s">
        <v>55</v>
      </c>
      <c r="D188" s="170" t="s">
        <v>56</v>
      </c>
      <c r="E188" s="171" t="s">
        <v>57</v>
      </c>
      <c r="F188" s="171" t="s">
        <v>58</v>
      </c>
      <c r="G188" s="170" t="s">
        <v>56</v>
      </c>
    </row>
    <row r="189" spans="1:7" s="156" customFormat="1" ht="12">
      <c r="A189" s="188" t="s">
        <v>393</v>
      </c>
      <c r="B189" s="161">
        <v>11195865</v>
      </c>
      <c r="C189" s="161">
        <v>6519929</v>
      </c>
      <c r="D189" s="189">
        <v>58.23515199584847</v>
      </c>
      <c r="E189" s="161">
        <v>1007627.85</v>
      </c>
      <c r="F189" s="161">
        <v>553963.598</v>
      </c>
      <c r="G189" s="189">
        <v>54.97700346412616</v>
      </c>
    </row>
    <row r="190" spans="1:7" s="156" customFormat="1" ht="12">
      <c r="A190" s="188" t="s">
        <v>394</v>
      </c>
      <c r="B190" s="161">
        <v>10486035</v>
      </c>
      <c r="C190" s="161">
        <v>6286708</v>
      </c>
      <c r="D190" s="189">
        <v>59.95314720959829</v>
      </c>
      <c r="E190" s="161">
        <v>943743.15</v>
      </c>
      <c r="F190" s="161">
        <v>528667.054</v>
      </c>
      <c r="G190" s="189">
        <v>56.01810768109946</v>
      </c>
    </row>
    <row r="191" spans="1:7" s="156" customFormat="1" ht="12">
      <c r="A191" s="188" t="s">
        <v>395</v>
      </c>
      <c r="B191" s="161">
        <v>12640095</v>
      </c>
      <c r="C191" s="161">
        <v>7999665</v>
      </c>
      <c r="D191" s="189">
        <v>63.28801326255855</v>
      </c>
      <c r="E191" s="161">
        <v>1137608.55</v>
      </c>
      <c r="F191" s="161">
        <v>667491.636</v>
      </c>
      <c r="G191" s="189">
        <v>58.67498411470273</v>
      </c>
    </row>
    <row r="192" spans="1:7" s="156" customFormat="1" ht="12">
      <c r="A192" s="188" t="s">
        <v>396</v>
      </c>
      <c r="B192" s="161">
        <v>11408400</v>
      </c>
      <c r="C192" s="161">
        <v>6973995</v>
      </c>
      <c r="D192" s="189">
        <v>61.13035132007994</v>
      </c>
      <c r="E192" s="161">
        <v>1026756</v>
      </c>
      <c r="F192" s="161">
        <v>583514.595</v>
      </c>
      <c r="G192" s="189">
        <v>56.83089214964412</v>
      </c>
    </row>
    <row r="193" spans="1:7" s="156" customFormat="1" ht="12">
      <c r="A193" s="188" t="s">
        <v>397</v>
      </c>
      <c r="B193" s="161">
        <v>12278880</v>
      </c>
      <c r="C193" s="161">
        <v>7784438</v>
      </c>
      <c r="D193" s="189">
        <v>63.3969710592497</v>
      </c>
      <c r="E193" s="161">
        <v>1098277.6</v>
      </c>
      <c r="F193" s="161">
        <v>649743.629</v>
      </c>
      <c r="G193" s="189">
        <v>59.16023681080265</v>
      </c>
    </row>
    <row r="194" spans="1:7" s="156" customFormat="1" ht="12">
      <c r="A194" s="188" t="s">
        <v>398</v>
      </c>
      <c r="B194" s="161">
        <v>11857005</v>
      </c>
      <c r="C194" s="161">
        <v>7296526</v>
      </c>
      <c r="D194" s="189">
        <v>61.53768173328762</v>
      </c>
      <c r="E194" s="161">
        <v>1060543.225</v>
      </c>
      <c r="F194" s="161">
        <v>612093.472</v>
      </c>
      <c r="G194" s="189">
        <v>57.7150895476231</v>
      </c>
    </row>
    <row r="195" spans="1:7" s="156" customFormat="1" ht="12">
      <c r="A195" s="188" t="s">
        <v>399</v>
      </c>
      <c r="B195" s="161">
        <v>12430125</v>
      </c>
      <c r="C195" s="161">
        <v>8078531</v>
      </c>
      <c r="D195" s="189">
        <v>64.99155076879758</v>
      </c>
      <c r="E195" s="161">
        <v>1111805.625</v>
      </c>
      <c r="F195" s="161">
        <v>681595.583</v>
      </c>
      <c r="G195" s="189">
        <v>61.30528283664692</v>
      </c>
    </row>
    <row r="196" spans="1:7" s="156" customFormat="1" ht="12">
      <c r="A196" s="188" t="s">
        <v>400</v>
      </c>
      <c r="B196" s="161">
        <v>31650111</v>
      </c>
      <c r="C196" s="161">
        <v>12240480</v>
      </c>
      <c r="D196" s="189">
        <v>38.67436673444842</v>
      </c>
      <c r="E196" s="161">
        <v>3240094.875</v>
      </c>
      <c r="F196" s="161">
        <v>1023125.636</v>
      </c>
      <c r="G196" s="189">
        <v>31.577027077023477</v>
      </c>
    </row>
    <row r="197" spans="1:7" s="156" customFormat="1" ht="12">
      <c r="A197" s="188" t="s">
        <v>401</v>
      </c>
      <c r="B197" s="161">
        <v>75634005</v>
      </c>
      <c r="C197" s="161">
        <v>33861343</v>
      </c>
      <c r="D197" s="189">
        <v>44.76999862694036</v>
      </c>
      <c r="E197" s="161">
        <v>8051693.325</v>
      </c>
      <c r="F197" s="161">
        <v>2850172.665</v>
      </c>
      <c r="G197" s="189">
        <v>35.39842552311814</v>
      </c>
    </row>
    <row r="198" spans="1:7" s="156" customFormat="1" ht="12">
      <c r="A198" s="188" t="s">
        <v>402</v>
      </c>
      <c r="B198" s="161">
        <v>80673477</v>
      </c>
      <c r="C198" s="161">
        <v>41785093</v>
      </c>
      <c r="D198" s="189">
        <v>51.79532921334232</v>
      </c>
      <c r="E198" s="161">
        <v>8560216.625</v>
      </c>
      <c r="F198" s="161">
        <v>3733241.786</v>
      </c>
      <c r="G198" s="189">
        <v>43.61153402470116</v>
      </c>
    </row>
    <row r="199" spans="1:7" s="156" customFormat="1" ht="12">
      <c r="A199" s="188" t="s">
        <v>403</v>
      </c>
      <c r="B199" s="161">
        <v>81886653</v>
      </c>
      <c r="C199" s="161">
        <v>46114019</v>
      </c>
      <c r="D199" s="189">
        <v>56.314450903250375</v>
      </c>
      <c r="E199" s="161">
        <v>8805498.8</v>
      </c>
      <c r="F199" s="161">
        <v>3905963.291</v>
      </c>
      <c r="G199" s="189">
        <v>44.35822864458286</v>
      </c>
    </row>
    <row r="200" spans="1:7" s="156" customFormat="1" ht="12">
      <c r="A200" s="188" t="s">
        <v>404</v>
      </c>
      <c r="B200" s="161">
        <v>88893276</v>
      </c>
      <c r="C200" s="161">
        <v>58005196</v>
      </c>
      <c r="D200" s="189">
        <v>65.25262495669526</v>
      </c>
      <c r="E200" s="161">
        <v>9544029.094</v>
      </c>
      <c r="F200" s="161">
        <v>5033025.63</v>
      </c>
      <c r="G200" s="189">
        <v>52.73481021934529</v>
      </c>
    </row>
    <row r="201" s="156" customFormat="1" ht="8.25"/>
    <row r="202" spans="1:2" s="156" customFormat="1" ht="15.75">
      <c r="A202" s="208" t="s">
        <v>34</v>
      </c>
      <c r="B202" s="208"/>
    </row>
    <row r="203" spans="1:7" s="156" customFormat="1" ht="38.25">
      <c r="A203" s="168" t="s">
        <v>53</v>
      </c>
      <c r="B203" s="169" t="s">
        <v>54</v>
      </c>
      <c r="C203" s="169" t="s">
        <v>55</v>
      </c>
      <c r="D203" s="170" t="s">
        <v>56</v>
      </c>
      <c r="E203" s="171" t="s">
        <v>57</v>
      </c>
      <c r="F203" s="171" t="s">
        <v>58</v>
      </c>
      <c r="G203" s="170" t="s">
        <v>56</v>
      </c>
    </row>
    <row r="204" spans="1:7" s="156" customFormat="1" ht="12">
      <c r="A204" s="188" t="s">
        <v>393</v>
      </c>
      <c r="B204" s="161">
        <v>41957130</v>
      </c>
      <c r="C204" s="161">
        <v>31507451</v>
      </c>
      <c r="D204" s="189">
        <v>75.09439039324187</v>
      </c>
      <c r="E204" s="161">
        <v>4359442.215</v>
      </c>
      <c r="F204" s="161">
        <v>2793520.351</v>
      </c>
      <c r="G204" s="189">
        <v>64.07976555780543</v>
      </c>
    </row>
    <row r="205" spans="1:7" s="156" customFormat="1" ht="12">
      <c r="A205" s="188" t="s">
        <v>394</v>
      </c>
      <c r="B205" s="161">
        <v>36536960</v>
      </c>
      <c r="C205" s="161">
        <v>26514407</v>
      </c>
      <c r="D205" s="189">
        <v>72.56872766645063</v>
      </c>
      <c r="E205" s="161">
        <v>3771109.17</v>
      </c>
      <c r="F205" s="161">
        <v>2325869.907</v>
      </c>
      <c r="G205" s="189">
        <v>61.67601631644093</v>
      </c>
    </row>
    <row r="206" spans="1:7" s="156" customFormat="1" ht="12">
      <c r="A206" s="188" t="s">
        <v>395</v>
      </c>
      <c r="B206" s="161">
        <v>43802850</v>
      </c>
      <c r="C206" s="161">
        <v>28739696</v>
      </c>
      <c r="D206" s="189">
        <v>65.61147505242239</v>
      </c>
      <c r="E206" s="161">
        <v>4560158.93</v>
      </c>
      <c r="F206" s="161">
        <v>2485795.578</v>
      </c>
      <c r="G206" s="189">
        <v>54.511161039731576</v>
      </c>
    </row>
    <row r="207" spans="1:7" s="156" customFormat="1" ht="12">
      <c r="A207" s="188" t="s">
        <v>396</v>
      </c>
      <c r="B207" s="161">
        <v>46292840</v>
      </c>
      <c r="C207" s="161">
        <v>30071562</v>
      </c>
      <c r="D207" s="189">
        <v>64.95942353072311</v>
      </c>
      <c r="E207" s="161">
        <v>7065906.522</v>
      </c>
      <c r="F207" s="161">
        <v>2619500.763</v>
      </c>
      <c r="G207" s="189">
        <v>37.07239481366011</v>
      </c>
    </row>
    <row r="208" spans="1:7" s="156" customFormat="1" ht="12">
      <c r="A208" s="188" t="s">
        <v>397</v>
      </c>
      <c r="B208" s="161">
        <v>46588430</v>
      </c>
      <c r="C208" s="161">
        <v>28149189</v>
      </c>
      <c r="D208" s="189">
        <v>60.420986498149865</v>
      </c>
      <c r="E208" s="161">
        <v>7194226.995</v>
      </c>
      <c r="F208" s="161">
        <v>2447426.024</v>
      </c>
      <c r="G208" s="189">
        <v>34.01930500248276</v>
      </c>
    </row>
    <row r="209" spans="1:7" s="156" customFormat="1" ht="12">
      <c r="A209" s="188" t="s">
        <v>398</v>
      </c>
      <c r="B209" s="161">
        <v>51681520</v>
      </c>
      <c r="C209" s="161">
        <v>30794973</v>
      </c>
      <c r="D209" s="189">
        <v>59.58604352193976</v>
      </c>
      <c r="E209" s="161">
        <v>5444621.554</v>
      </c>
      <c r="F209" s="161">
        <v>2687575.167</v>
      </c>
      <c r="G209" s="189">
        <v>49.36201975370573</v>
      </c>
    </row>
    <row r="210" spans="1:7" s="156" customFormat="1" ht="12">
      <c r="A210" s="188" t="s">
        <v>399</v>
      </c>
      <c r="B210" s="161">
        <v>64631700</v>
      </c>
      <c r="C210" s="161">
        <v>44822277</v>
      </c>
      <c r="D210" s="189">
        <v>69.3502986924373</v>
      </c>
      <c r="E210" s="161">
        <v>10573257.601</v>
      </c>
      <c r="F210" s="161">
        <v>3932171.206</v>
      </c>
      <c r="G210" s="189">
        <v>37.18977967233204</v>
      </c>
    </row>
    <row r="211" spans="1:7" s="156" customFormat="1" ht="12">
      <c r="A211" s="188" t="s">
        <v>400</v>
      </c>
      <c r="B211" s="161">
        <v>65777195</v>
      </c>
      <c r="C211" s="161">
        <v>41509014</v>
      </c>
      <c r="D211" s="189">
        <v>63.105479034185024</v>
      </c>
      <c r="E211" s="161">
        <v>7009214.385</v>
      </c>
      <c r="F211" s="161">
        <v>3612429.946</v>
      </c>
      <c r="G211" s="189">
        <v>51.53830012291741</v>
      </c>
    </row>
    <row r="212" spans="1:7" s="156" customFormat="1" ht="12">
      <c r="A212" s="188" t="s">
        <v>401</v>
      </c>
      <c r="B212" s="161">
        <v>61699860</v>
      </c>
      <c r="C212" s="161">
        <v>41801192</v>
      </c>
      <c r="D212" s="189">
        <v>67.74924934999852</v>
      </c>
      <c r="E212" s="161">
        <v>6442284.532</v>
      </c>
      <c r="F212" s="161">
        <v>3629708.398</v>
      </c>
      <c r="G212" s="189">
        <v>56.3419448484552</v>
      </c>
    </row>
    <row r="213" spans="1:7" s="156" customFormat="1" ht="12">
      <c r="A213" s="188" t="s">
        <v>402</v>
      </c>
      <c r="B213" s="161">
        <v>60010520</v>
      </c>
      <c r="C213" s="161">
        <v>40831004</v>
      </c>
      <c r="D213" s="189">
        <v>68.03974369827156</v>
      </c>
      <c r="E213" s="161">
        <v>6236853.125</v>
      </c>
      <c r="F213" s="161">
        <v>3554103.863</v>
      </c>
      <c r="G213" s="189">
        <v>56.98553087218965</v>
      </c>
    </row>
    <row r="214" spans="1:7" s="156" customFormat="1" ht="12">
      <c r="A214" s="188" t="s">
        <v>403</v>
      </c>
      <c r="B214" s="161">
        <v>59459472</v>
      </c>
      <c r="C214" s="161">
        <v>40073205</v>
      </c>
      <c r="D214" s="189">
        <v>67.39583055833391</v>
      </c>
      <c r="E214" s="161">
        <v>6260899.821</v>
      </c>
      <c r="F214" s="161">
        <v>3472896.284</v>
      </c>
      <c r="G214" s="189">
        <v>55.46960314476497</v>
      </c>
    </row>
    <row r="215" spans="1:7" s="156" customFormat="1" ht="12">
      <c r="A215" s="188" t="s">
        <v>404</v>
      </c>
      <c r="B215" s="161">
        <v>66309137</v>
      </c>
      <c r="C215" s="161">
        <v>43778945</v>
      </c>
      <c r="D215" s="189">
        <v>66.02249249601907</v>
      </c>
      <c r="E215" s="161">
        <v>7053643.197</v>
      </c>
      <c r="F215" s="161">
        <v>3839676.936</v>
      </c>
      <c r="G215" s="189">
        <v>54.43537231416896</v>
      </c>
    </row>
    <row r="216" s="156" customFormat="1" ht="8.25"/>
    <row r="217" spans="1:2" s="156" customFormat="1" ht="15.75">
      <c r="A217" s="208" t="s">
        <v>35</v>
      </c>
      <c r="B217" s="208"/>
    </row>
    <row r="218" spans="1:7" s="156" customFormat="1" ht="38.25">
      <c r="A218" s="168" t="s">
        <v>53</v>
      </c>
      <c r="B218" s="169" t="s">
        <v>54</v>
      </c>
      <c r="C218" s="169" t="s">
        <v>55</v>
      </c>
      <c r="D218" s="170" t="s">
        <v>56</v>
      </c>
      <c r="E218" s="171" t="s">
        <v>57</v>
      </c>
      <c r="F218" s="171" t="s">
        <v>58</v>
      </c>
      <c r="G218" s="170" t="s">
        <v>56</v>
      </c>
    </row>
    <row r="219" spans="1:7" s="156" customFormat="1" ht="12">
      <c r="A219" s="188" t="s">
        <v>396</v>
      </c>
      <c r="B219" s="161">
        <v>14176800</v>
      </c>
      <c r="C219" s="161">
        <v>2659207</v>
      </c>
      <c r="D219" s="189">
        <v>18.7574558433497</v>
      </c>
      <c r="E219" s="161">
        <v>1799057.4</v>
      </c>
      <c r="F219" s="161">
        <v>235533.761</v>
      </c>
      <c r="G219" s="189">
        <v>13.09206482238977</v>
      </c>
    </row>
    <row r="220" spans="1:7" s="156" customFormat="1" ht="12">
      <c r="A220" s="188" t="s">
        <v>397</v>
      </c>
      <c r="B220" s="161">
        <v>23690040</v>
      </c>
      <c r="C220" s="161">
        <v>6019347</v>
      </c>
      <c r="D220" s="189">
        <v>25.40876672221744</v>
      </c>
      <c r="E220" s="161">
        <v>3006301.97</v>
      </c>
      <c r="F220" s="161">
        <v>535071.272</v>
      </c>
      <c r="G220" s="189">
        <v>17.79832090520168</v>
      </c>
    </row>
    <row r="221" spans="1:7" s="156" customFormat="1" ht="12">
      <c r="A221" s="188" t="s">
        <v>398</v>
      </c>
      <c r="B221" s="161">
        <v>19749312</v>
      </c>
      <c r="C221" s="161">
        <v>6110117</v>
      </c>
      <c r="D221" s="189">
        <v>30.938379017962752</v>
      </c>
      <c r="E221" s="161">
        <v>2506217.616</v>
      </c>
      <c r="F221" s="161">
        <v>548193.339</v>
      </c>
      <c r="G221" s="189">
        <v>21.873333564502406</v>
      </c>
    </row>
    <row r="222" spans="1:7" s="156" customFormat="1" ht="12">
      <c r="A222" s="188" t="s">
        <v>399</v>
      </c>
      <c r="B222" s="161">
        <v>25509528</v>
      </c>
      <c r="C222" s="161">
        <v>14078712</v>
      </c>
      <c r="D222" s="189">
        <v>55.19001370781929</v>
      </c>
      <c r="E222" s="161">
        <v>3237197.754</v>
      </c>
      <c r="F222" s="161">
        <v>1276997.414</v>
      </c>
      <c r="G222" s="189">
        <v>39.447618311921026</v>
      </c>
    </row>
    <row r="223" spans="1:7" s="156" customFormat="1" ht="12">
      <c r="A223" s="188" t="s">
        <v>400</v>
      </c>
      <c r="B223" s="161">
        <v>12824064</v>
      </c>
      <c r="C223" s="161">
        <v>7215651</v>
      </c>
      <c r="D223" s="189">
        <v>56.26649243172835</v>
      </c>
      <c r="E223" s="161">
        <v>1627393.152</v>
      </c>
      <c r="F223" s="161">
        <v>655503.949</v>
      </c>
      <c r="G223" s="189">
        <v>40.279384744516854</v>
      </c>
    </row>
    <row r="224" spans="1:7" s="156" customFormat="1" ht="12">
      <c r="A224" s="188" t="s">
        <v>401</v>
      </c>
      <c r="B224" s="161">
        <v>23452308</v>
      </c>
      <c r="C224" s="161">
        <v>10698575</v>
      </c>
      <c r="D224" s="189">
        <v>45.618431243526224</v>
      </c>
      <c r="E224" s="161">
        <v>2976133.419</v>
      </c>
      <c r="F224" s="161">
        <v>956808.235</v>
      </c>
      <c r="G224" s="189">
        <v>32.14937303857479</v>
      </c>
    </row>
    <row r="225" spans="1:7" s="156" customFormat="1" ht="12">
      <c r="A225" s="188" t="s">
        <v>402</v>
      </c>
      <c r="B225" s="161">
        <v>25763628</v>
      </c>
      <c r="C225" s="161">
        <v>6988588</v>
      </c>
      <c r="D225" s="189">
        <v>27.125791445211053</v>
      </c>
      <c r="E225" s="161">
        <v>3269443.429</v>
      </c>
      <c r="F225" s="161">
        <v>619315.831</v>
      </c>
      <c r="G225" s="189">
        <v>18.942546168765656</v>
      </c>
    </row>
    <row r="226" spans="1:7" s="156" customFormat="1" ht="12">
      <c r="A226" s="188" t="s">
        <v>403</v>
      </c>
      <c r="B226" s="161">
        <v>24488244</v>
      </c>
      <c r="C226" s="161">
        <v>11693815</v>
      </c>
      <c r="D226" s="189">
        <v>47.752770676411096</v>
      </c>
      <c r="E226" s="161">
        <v>3107595.267</v>
      </c>
      <c r="F226" s="161">
        <v>1050775.961</v>
      </c>
      <c r="G226" s="189">
        <v>33.81315360331316</v>
      </c>
    </row>
    <row r="227" spans="1:7" s="156" customFormat="1" ht="12">
      <c r="A227" s="188" t="s">
        <v>404</v>
      </c>
      <c r="B227" s="161">
        <v>33557568</v>
      </c>
      <c r="C227" s="161">
        <v>21339453</v>
      </c>
      <c r="D227" s="189">
        <v>63.590582607178206</v>
      </c>
      <c r="E227" s="161">
        <v>4258506.224</v>
      </c>
      <c r="F227" s="161">
        <v>1937516.04</v>
      </c>
      <c r="G227" s="189">
        <v>45.4975509741089</v>
      </c>
    </row>
    <row r="228" s="156" customFormat="1" ht="8.25"/>
    <row r="229" spans="1:2" s="156" customFormat="1" ht="15.75">
      <c r="A229" s="208" t="s">
        <v>36</v>
      </c>
      <c r="B229" s="208"/>
    </row>
    <row r="230" spans="1:7" s="156" customFormat="1" ht="38.25">
      <c r="A230" s="168" t="s">
        <v>53</v>
      </c>
      <c r="B230" s="169" t="s">
        <v>54</v>
      </c>
      <c r="C230" s="169" t="s">
        <v>55</v>
      </c>
      <c r="D230" s="170" t="s">
        <v>56</v>
      </c>
      <c r="E230" s="171" t="s">
        <v>57</v>
      </c>
      <c r="F230" s="171" t="s">
        <v>58</v>
      </c>
      <c r="G230" s="170" t="s">
        <v>56</v>
      </c>
    </row>
    <row r="231" spans="1:7" s="156" customFormat="1" ht="12">
      <c r="A231" s="188" t="s">
        <v>393</v>
      </c>
      <c r="B231" s="161">
        <v>327586</v>
      </c>
      <c r="C231" s="161">
        <v>182921</v>
      </c>
      <c r="D231" s="189">
        <v>55.83907737204887</v>
      </c>
      <c r="E231" s="161">
        <v>38701.946</v>
      </c>
      <c r="F231" s="161">
        <v>15445.555</v>
      </c>
      <c r="G231" s="189">
        <v>39.90898803899938</v>
      </c>
    </row>
    <row r="232" spans="1:7" s="156" customFormat="1" ht="12">
      <c r="A232" s="188" t="s">
        <v>394</v>
      </c>
      <c r="B232" s="161">
        <v>393134</v>
      </c>
      <c r="C232" s="161">
        <v>250862</v>
      </c>
      <c r="D232" s="189">
        <v>63.810812598248944</v>
      </c>
      <c r="E232" s="161">
        <v>46445.974</v>
      </c>
      <c r="F232" s="161">
        <v>21272.562</v>
      </c>
      <c r="G232" s="189">
        <v>45.80065863189779</v>
      </c>
    </row>
    <row r="233" spans="1:7" s="156" customFormat="1" ht="12">
      <c r="A233" s="188" t="s">
        <v>395</v>
      </c>
      <c r="B233" s="161">
        <v>284564</v>
      </c>
      <c r="C233" s="161">
        <v>200116</v>
      </c>
      <c r="D233" s="189">
        <v>70.32372331004625</v>
      </c>
      <c r="E233" s="161">
        <v>33619.204</v>
      </c>
      <c r="F233" s="161">
        <v>16792.598</v>
      </c>
      <c r="G233" s="189">
        <v>49.949421765012644</v>
      </c>
    </row>
    <row r="234" s="156" customFormat="1" ht="8.25"/>
    <row r="235" spans="1:2" s="156" customFormat="1" ht="15.75">
      <c r="A235" s="208" t="s">
        <v>37</v>
      </c>
      <c r="B235" s="208"/>
    </row>
    <row r="236" spans="1:7" s="156" customFormat="1" ht="38.25">
      <c r="A236" s="168" t="s">
        <v>53</v>
      </c>
      <c r="B236" s="169" t="s">
        <v>54</v>
      </c>
      <c r="C236" s="169" t="s">
        <v>55</v>
      </c>
      <c r="D236" s="170" t="s">
        <v>56</v>
      </c>
      <c r="E236" s="171" t="s">
        <v>57</v>
      </c>
      <c r="F236" s="171" t="s">
        <v>58</v>
      </c>
      <c r="G236" s="170" t="s">
        <v>56</v>
      </c>
    </row>
    <row r="237" spans="1:7" s="156" customFormat="1" ht="12">
      <c r="A237" s="188" t="s">
        <v>400</v>
      </c>
      <c r="B237" s="161">
        <v>0</v>
      </c>
      <c r="C237" s="161">
        <v>0</v>
      </c>
      <c r="D237" s="189">
        <v>0</v>
      </c>
      <c r="E237" s="161">
        <v>7393240.558</v>
      </c>
      <c r="F237" s="161">
        <v>3849134.55</v>
      </c>
      <c r="G237" s="189">
        <v>52.06288798265828</v>
      </c>
    </row>
    <row r="238" spans="1:7" s="156" customFormat="1" ht="12">
      <c r="A238" s="188" t="s">
        <v>401</v>
      </c>
      <c r="B238" s="161">
        <v>0</v>
      </c>
      <c r="C238" s="161">
        <v>0</v>
      </c>
      <c r="D238" s="189">
        <v>0</v>
      </c>
      <c r="E238" s="161">
        <v>9249319.959</v>
      </c>
      <c r="F238" s="161">
        <v>4983702.316</v>
      </c>
      <c r="G238" s="189">
        <v>53.88182415671149</v>
      </c>
    </row>
    <row r="239" spans="1:7" s="156" customFormat="1" ht="12">
      <c r="A239" s="188" t="s">
        <v>402</v>
      </c>
      <c r="B239" s="161">
        <v>0</v>
      </c>
      <c r="C239" s="161">
        <v>0</v>
      </c>
      <c r="D239" s="189">
        <v>0</v>
      </c>
      <c r="E239" s="161">
        <v>13124096.54</v>
      </c>
      <c r="F239" s="161">
        <v>7051876.8</v>
      </c>
      <c r="G239" s="189">
        <v>53.73228380717169</v>
      </c>
    </row>
    <row r="240" spans="1:7" s="156" customFormat="1" ht="12">
      <c r="A240" s="188" t="s">
        <v>403</v>
      </c>
      <c r="B240" s="161">
        <v>0</v>
      </c>
      <c r="C240" s="161">
        <v>0</v>
      </c>
      <c r="D240" s="189">
        <v>0</v>
      </c>
      <c r="E240" s="161">
        <v>17821947.995</v>
      </c>
      <c r="F240" s="161">
        <v>5883479.383</v>
      </c>
      <c r="G240" s="189">
        <v>33.01254938377459</v>
      </c>
    </row>
    <row r="241" spans="1:7" s="156" customFormat="1" ht="12">
      <c r="A241" s="188" t="s">
        <v>404</v>
      </c>
      <c r="B241" s="161">
        <v>0</v>
      </c>
      <c r="C241" s="161">
        <v>0</v>
      </c>
      <c r="D241" s="189">
        <v>0</v>
      </c>
      <c r="E241" s="161">
        <v>19153972.897</v>
      </c>
      <c r="F241" s="161">
        <v>6600847.044</v>
      </c>
      <c r="G241" s="189">
        <v>34.46202560427482</v>
      </c>
    </row>
    <row r="242" s="156" customFormat="1" ht="8.25"/>
    <row r="243" spans="1:2" s="156" customFormat="1" ht="15.75">
      <c r="A243" s="208" t="s">
        <v>38</v>
      </c>
      <c r="B243" s="208"/>
    </row>
    <row r="244" spans="1:7" s="156" customFormat="1" ht="38.25">
      <c r="A244" s="168" t="s">
        <v>53</v>
      </c>
      <c r="B244" s="169" t="s">
        <v>54</v>
      </c>
      <c r="C244" s="169" t="s">
        <v>55</v>
      </c>
      <c r="D244" s="170" t="s">
        <v>56</v>
      </c>
      <c r="E244" s="171" t="s">
        <v>57</v>
      </c>
      <c r="F244" s="171" t="s">
        <v>58</v>
      </c>
      <c r="G244" s="170" t="s">
        <v>56</v>
      </c>
    </row>
    <row r="245" spans="1:7" s="156" customFormat="1" ht="12">
      <c r="A245" s="188" t="s">
        <v>393</v>
      </c>
      <c r="B245" s="161">
        <v>1621936</v>
      </c>
      <c r="C245" s="161">
        <v>938266</v>
      </c>
      <c r="D245" s="189">
        <v>57.848521766580184</v>
      </c>
      <c r="E245" s="161">
        <v>189836.441</v>
      </c>
      <c r="F245" s="161">
        <v>92651.395</v>
      </c>
      <c r="G245" s="189">
        <v>48.80590602728377</v>
      </c>
    </row>
    <row r="246" spans="1:7" s="156" customFormat="1" ht="12">
      <c r="A246" s="188" t="s">
        <v>394</v>
      </c>
      <c r="B246" s="161">
        <v>1469162</v>
      </c>
      <c r="C246" s="161">
        <v>888285</v>
      </c>
      <c r="D246" s="189">
        <v>60.46201848400653</v>
      </c>
      <c r="E246" s="161">
        <v>172411.968</v>
      </c>
      <c r="F246" s="161">
        <v>86435.868</v>
      </c>
      <c r="G246" s="189">
        <v>50.13333413142178</v>
      </c>
    </row>
    <row r="247" spans="1:7" s="156" customFormat="1" ht="12">
      <c r="A247" s="188" t="s">
        <v>395</v>
      </c>
      <c r="B247" s="161">
        <v>2004991</v>
      </c>
      <c r="C247" s="161">
        <v>1243773</v>
      </c>
      <c r="D247" s="189">
        <v>62.03384454094807</v>
      </c>
      <c r="E247" s="161">
        <v>238547.06</v>
      </c>
      <c r="F247" s="161">
        <v>119347.503</v>
      </c>
      <c r="G247" s="189">
        <v>50.03100981416413</v>
      </c>
    </row>
    <row r="248" spans="1:7" s="156" customFormat="1" ht="12">
      <c r="A248" s="188" t="s">
        <v>396</v>
      </c>
      <c r="B248" s="161">
        <v>1790692</v>
      </c>
      <c r="C248" s="161">
        <v>1116065</v>
      </c>
      <c r="D248" s="189">
        <v>62.325905292479106</v>
      </c>
      <c r="E248" s="161">
        <v>217209.293</v>
      </c>
      <c r="F248" s="161">
        <v>107178.623</v>
      </c>
      <c r="G248" s="189">
        <v>49.34347951678108</v>
      </c>
    </row>
    <row r="249" spans="1:7" s="156" customFormat="1" ht="12">
      <c r="A249" s="188" t="s">
        <v>397</v>
      </c>
      <c r="B249" s="161">
        <v>1717805</v>
      </c>
      <c r="C249" s="161">
        <v>1102436</v>
      </c>
      <c r="D249" s="189">
        <v>64.17701659967226</v>
      </c>
      <c r="E249" s="161">
        <v>218600.269</v>
      </c>
      <c r="F249" s="161">
        <v>108196.176</v>
      </c>
      <c r="G249" s="189">
        <v>49.49498758393568</v>
      </c>
    </row>
    <row r="250" spans="1:7" s="156" customFormat="1" ht="12">
      <c r="A250" s="188" t="s">
        <v>398</v>
      </c>
      <c r="B250" s="161">
        <v>1912850</v>
      </c>
      <c r="C250" s="161">
        <v>1215311</v>
      </c>
      <c r="D250" s="189">
        <v>63.534046056930755</v>
      </c>
      <c r="E250" s="161">
        <v>229685.647</v>
      </c>
      <c r="F250" s="161">
        <v>116949.34</v>
      </c>
      <c r="G250" s="189">
        <v>50.917130228864494</v>
      </c>
    </row>
    <row r="251" spans="1:7" s="156" customFormat="1" ht="12">
      <c r="A251" s="188" t="s">
        <v>399</v>
      </c>
      <c r="B251" s="161">
        <v>1992508</v>
      </c>
      <c r="C251" s="161">
        <v>1247077</v>
      </c>
      <c r="D251" s="189">
        <v>62.58830579350246</v>
      </c>
      <c r="E251" s="161">
        <v>240175.866</v>
      </c>
      <c r="F251" s="161">
        <v>120106.251</v>
      </c>
      <c r="G251" s="189">
        <v>50.00762691119015</v>
      </c>
    </row>
    <row r="252" spans="1:7" s="156" customFormat="1" ht="12">
      <c r="A252" s="188" t="s">
        <v>400</v>
      </c>
      <c r="B252" s="161">
        <v>1983323</v>
      </c>
      <c r="C252" s="161">
        <v>1264725</v>
      </c>
      <c r="D252" s="189">
        <v>63.76797929535431</v>
      </c>
      <c r="E252" s="161">
        <v>237610.746</v>
      </c>
      <c r="F252" s="161">
        <v>120503.775</v>
      </c>
      <c r="G252" s="189">
        <v>50.7147833288651</v>
      </c>
    </row>
    <row r="253" spans="1:7" s="156" customFormat="1" ht="12">
      <c r="A253" s="188" t="s">
        <v>401</v>
      </c>
      <c r="B253" s="161">
        <v>1252503</v>
      </c>
      <c r="C253" s="161">
        <v>788115</v>
      </c>
      <c r="D253" s="189">
        <v>62.9232025791555</v>
      </c>
      <c r="E253" s="161">
        <v>182043.936</v>
      </c>
      <c r="F253" s="161">
        <v>81231.677</v>
      </c>
      <c r="G253" s="189">
        <v>44.62201751120125</v>
      </c>
    </row>
    <row r="254" spans="1:7" s="156" customFormat="1" ht="12">
      <c r="A254" s="188" t="s">
        <v>402</v>
      </c>
      <c r="B254" s="161">
        <v>2563203</v>
      </c>
      <c r="C254" s="161">
        <v>1580058</v>
      </c>
      <c r="D254" s="189">
        <v>61.64388852541137</v>
      </c>
      <c r="E254" s="161">
        <v>323520.424</v>
      </c>
      <c r="F254" s="161">
        <v>150189.422</v>
      </c>
      <c r="G254" s="189">
        <v>46.42347464282502</v>
      </c>
    </row>
    <row r="255" spans="1:7" s="156" customFormat="1" ht="12">
      <c r="A255" s="188" t="s">
        <v>403</v>
      </c>
      <c r="B255" s="161">
        <v>3803931</v>
      </c>
      <c r="C255" s="161">
        <v>2513134</v>
      </c>
      <c r="D255" s="189">
        <v>66.06676093756695</v>
      </c>
      <c r="E255" s="161">
        <v>456963.608</v>
      </c>
      <c r="F255" s="161">
        <v>237792.499</v>
      </c>
      <c r="G255" s="189">
        <v>52.037513455557274</v>
      </c>
    </row>
    <row r="256" spans="1:7" s="156" customFormat="1" ht="12">
      <c r="A256" s="188" t="s">
        <v>404</v>
      </c>
      <c r="B256" s="161">
        <v>4162446</v>
      </c>
      <c r="C256" s="161">
        <v>2897228</v>
      </c>
      <c r="D256" s="189">
        <v>69.60397804560107</v>
      </c>
      <c r="E256" s="161">
        <v>500935.288</v>
      </c>
      <c r="F256" s="161">
        <v>277945.805</v>
      </c>
      <c r="G256" s="189">
        <v>55.48537139591571</v>
      </c>
    </row>
    <row r="257" s="156" customFormat="1" ht="8.25"/>
    <row r="258" spans="1:2" s="156" customFormat="1" ht="15.75">
      <c r="A258" s="208" t="s">
        <v>39</v>
      </c>
      <c r="B258" s="208"/>
    </row>
    <row r="259" spans="1:7" s="156" customFormat="1" ht="38.25">
      <c r="A259" s="168" t="s">
        <v>53</v>
      </c>
      <c r="B259" s="169" t="s">
        <v>54</v>
      </c>
      <c r="C259" s="169" t="s">
        <v>55</v>
      </c>
      <c r="D259" s="170" t="s">
        <v>56</v>
      </c>
      <c r="E259" s="171" t="s">
        <v>57</v>
      </c>
      <c r="F259" s="171" t="s">
        <v>58</v>
      </c>
      <c r="G259" s="170" t="s">
        <v>56</v>
      </c>
    </row>
    <row r="260" spans="1:7" s="156" customFormat="1" ht="12">
      <c r="A260" s="188" t="s">
        <v>393</v>
      </c>
      <c r="B260" s="161">
        <v>914546</v>
      </c>
      <c r="C260" s="161">
        <v>312013</v>
      </c>
      <c r="D260" s="189">
        <v>34.116709274328464</v>
      </c>
      <c r="E260" s="161">
        <v>60404.831</v>
      </c>
      <c r="F260" s="161">
        <v>25944.396</v>
      </c>
      <c r="G260" s="189">
        <v>42.950862655339606</v>
      </c>
    </row>
    <row r="261" spans="1:7" s="156" customFormat="1" ht="12">
      <c r="A261" s="188" t="s">
        <v>394</v>
      </c>
      <c r="B261" s="161">
        <v>744002</v>
      </c>
      <c r="C261" s="161">
        <v>338531</v>
      </c>
      <c r="D261" s="189">
        <v>45.50135617915006</v>
      </c>
      <c r="E261" s="161">
        <v>49867.329</v>
      </c>
      <c r="F261" s="161">
        <v>27843.772</v>
      </c>
      <c r="G261" s="189">
        <v>55.83569956193162</v>
      </c>
    </row>
    <row r="262" spans="1:7" s="156" customFormat="1" ht="12">
      <c r="A262" s="188" t="s">
        <v>395</v>
      </c>
      <c r="B262" s="161">
        <v>840826</v>
      </c>
      <c r="C262" s="161">
        <v>385371</v>
      </c>
      <c r="D262" s="189">
        <v>45.83243144241496</v>
      </c>
      <c r="E262" s="161">
        <v>56427.987</v>
      </c>
      <c r="F262" s="161">
        <v>31835.909</v>
      </c>
      <c r="G262" s="189">
        <v>56.41865090810346</v>
      </c>
    </row>
    <row r="263" spans="1:7" s="156" customFormat="1" ht="12">
      <c r="A263" s="188" t="s">
        <v>396</v>
      </c>
      <c r="B263" s="161">
        <v>931608</v>
      </c>
      <c r="C263" s="161">
        <v>378281</v>
      </c>
      <c r="D263" s="189">
        <v>40.605168697563784</v>
      </c>
      <c r="E263" s="161">
        <v>61347.786</v>
      </c>
      <c r="F263" s="161">
        <v>30949.163</v>
      </c>
      <c r="G263" s="189">
        <v>50.44870404940123</v>
      </c>
    </row>
    <row r="264" spans="1:7" s="156" customFormat="1" ht="12">
      <c r="A264" s="188" t="s">
        <v>397</v>
      </c>
      <c r="B264" s="161">
        <v>630876</v>
      </c>
      <c r="C264" s="161">
        <v>306077</v>
      </c>
      <c r="D264" s="189">
        <v>48.51619018634407</v>
      </c>
      <c r="E264" s="161">
        <v>44469.013</v>
      </c>
      <c r="F264" s="161">
        <v>25426.208</v>
      </c>
      <c r="G264" s="189">
        <v>57.17736078378893</v>
      </c>
    </row>
    <row r="265" spans="1:7" s="156" customFormat="1" ht="12">
      <c r="A265" s="188" t="s">
        <v>398</v>
      </c>
      <c r="B265" s="161">
        <v>336908</v>
      </c>
      <c r="C265" s="161">
        <v>158760</v>
      </c>
      <c r="D265" s="189">
        <v>47.122656630296696</v>
      </c>
      <c r="E265" s="161">
        <v>25273.646</v>
      </c>
      <c r="F265" s="161">
        <v>13237.497</v>
      </c>
      <c r="G265" s="189">
        <v>52.37668122755221</v>
      </c>
    </row>
    <row r="266" spans="1:7" s="156" customFormat="1" ht="12">
      <c r="A266" s="188" t="s">
        <v>399</v>
      </c>
      <c r="B266" s="161">
        <v>295488</v>
      </c>
      <c r="C266" s="161">
        <v>103635</v>
      </c>
      <c r="D266" s="189">
        <v>35.0724902534113</v>
      </c>
      <c r="E266" s="161">
        <v>19323.084</v>
      </c>
      <c r="F266" s="161">
        <v>8671.383</v>
      </c>
      <c r="G266" s="189">
        <v>44.87577138307736</v>
      </c>
    </row>
    <row r="267" spans="1:7" s="156" customFormat="1" ht="12">
      <c r="A267" s="188" t="s">
        <v>400</v>
      </c>
      <c r="B267" s="161">
        <v>303392</v>
      </c>
      <c r="C267" s="161">
        <v>114219</v>
      </c>
      <c r="D267" s="189">
        <v>37.647334141968145</v>
      </c>
      <c r="E267" s="161">
        <v>21445.024</v>
      </c>
      <c r="F267" s="161">
        <v>9408.294</v>
      </c>
      <c r="G267" s="189">
        <v>43.87168790298393</v>
      </c>
    </row>
    <row r="268" spans="1:7" s="156" customFormat="1" ht="12">
      <c r="A268" s="188" t="s">
        <v>401</v>
      </c>
      <c r="B268" s="161">
        <v>100548</v>
      </c>
      <c r="C268" s="161">
        <v>28224</v>
      </c>
      <c r="D268" s="189">
        <v>28.07017543859649</v>
      </c>
      <c r="E268" s="161">
        <v>17891.446</v>
      </c>
      <c r="F268" s="161">
        <v>2322.306</v>
      </c>
      <c r="G268" s="189">
        <v>12.97997937114753</v>
      </c>
    </row>
    <row r="269" spans="1:7" s="156" customFormat="1" ht="12">
      <c r="A269" s="188" t="s">
        <v>402</v>
      </c>
      <c r="B269" s="161">
        <v>245404</v>
      </c>
      <c r="C269" s="161">
        <v>107604</v>
      </c>
      <c r="D269" s="189">
        <v>43.84769604407426</v>
      </c>
      <c r="E269" s="161">
        <v>19115.337</v>
      </c>
      <c r="F269" s="161">
        <v>8978.76</v>
      </c>
      <c r="G269" s="189">
        <v>46.971497285138106</v>
      </c>
    </row>
    <row r="270" spans="1:7" s="156" customFormat="1" ht="12">
      <c r="A270" s="188" t="s">
        <v>403</v>
      </c>
      <c r="B270" s="161">
        <v>33516</v>
      </c>
      <c r="C270" s="161">
        <v>11907</v>
      </c>
      <c r="D270" s="189">
        <v>35.526315789473685</v>
      </c>
      <c r="E270" s="161">
        <v>2372.139</v>
      </c>
      <c r="F270" s="161">
        <v>991.809</v>
      </c>
      <c r="G270" s="189">
        <v>41.81074549172709</v>
      </c>
    </row>
    <row r="271" s="156" customFormat="1" ht="8.25"/>
    <row r="272" spans="1:2" s="156" customFormat="1" ht="15.75">
      <c r="A272" s="208" t="s">
        <v>40</v>
      </c>
      <c r="B272" s="208"/>
    </row>
    <row r="273" spans="1:7" s="156" customFormat="1" ht="38.25">
      <c r="A273" s="168" t="s">
        <v>53</v>
      </c>
      <c r="B273" s="169" t="s">
        <v>54</v>
      </c>
      <c r="C273" s="169" t="s">
        <v>55</v>
      </c>
      <c r="D273" s="170" t="s">
        <v>56</v>
      </c>
      <c r="E273" s="171" t="s">
        <v>57</v>
      </c>
      <c r="F273" s="171" t="s">
        <v>58</v>
      </c>
      <c r="G273" s="170" t="s">
        <v>56</v>
      </c>
    </row>
    <row r="274" spans="1:7" s="156" customFormat="1" ht="12">
      <c r="A274" s="188" t="s">
        <v>393</v>
      </c>
      <c r="B274" s="161">
        <v>0</v>
      </c>
      <c r="C274" s="161">
        <v>0</v>
      </c>
      <c r="D274" s="189">
        <v>0</v>
      </c>
      <c r="E274" s="161">
        <v>3380773.782</v>
      </c>
      <c r="F274" s="161">
        <v>1573789.224</v>
      </c>
      <c r="G274" s="189">
        <v>46.5511544244459</v>
      </c>
    </row>
    <row r="275" s="156" customFormat="1" ht="8.25"/>
    <row r="276" spans="1:2" s="156" customFormat="1" ht="15.75">
      <c r="A276" s="208" t="s">
        <v>41</v>
      </c>
      <c r="B276" s="208"/>
    </row>
    <row r="277" spans="1:7" s="156" customFormat="1" ht="38.25">
      <c r="A277" s="168" t="s">
        <v>53</v>
      </c>
      <c r="B277" s="169" t="s">
        <v>54</v>
      </c>
      <c r="C277" s="169" t="s">
        <v>55</v>
      </c>
      <c r="D277" s="170" t="s">
        <v>56</v>
      </c>
      <c r="E277" s="171" t="s">
        <v>57</v>
      </c>
      <c r="F277" s="171" t="s">
        <v>58</v>
      </c>
      <c r="G277" s="170" t="s">
        <v>56</v>
      </c>
    </row>
    <row r="278" spans="1:7" s="156" customFormat="1" ht="12">
      <c r="A278" s="188" t="s">
        <v>393</v>
      </c>
      <c r="B278" s="161">
        <v>5858276970</v>
      </c>
      <c r="C278" s="161">
        <v>4677178595</v>
      </c>
      <c r="D278" s="189">
        <v>79.83880958431367</v>
      </c>
      <c r="E278" s="161">
        <v>732769506.9</v>
      </c>
      <c r="F278" s="161">
        <v>454543213.956</v>
      </c>
      <c r="G278" s="189">
        <v>62.03085822702375</v>
      </c>
    </row>
    <row r="279" spans="1:7" s="156" customFormat="1" ht="12">
      <c r="A279" s="188" t="s">
        <v>394</v>
      </c>
      <c r="B279" s="161">
        <v>5188772081</v>
      </c>
      <c r="C279" s="161">
        <v>3822098205</v>
      </c>
      <c r="D279" s="189">
        <v>73.66093837491105</v>
      </c>
      <c r="E279" s="161">
        <v>649615670.5</v>
      </c>
      <c r="F279" s="161">
        <v>369952287.111</v>
      </c>
      <c r="G279" s="189">
        <v>56.94940930631383</v>
      </c>
    </row>
    <row r="280" spans="1:7" s="156" customFormat="1" ht="12">
      <c r="A280" s="188" t="s">
        <v>395</v>
      </c>
      <c r="B280" s="161">
        <v>5665377811</v>
      </c>
      <c r="C280" s="161">
        <v>3915323253</v>
      </c>
      <c r="D280" s="189">
        <v>69.10965841321187</v>
      </c>
      <c r="E280" s="161">
        <v>711127119.5</v>
      </c>
      <c r="F280" s="161">
        <v>379822717.654</v>
      </c>
      <c r="G280" s="189">
        <v>53.41136728424263</v>
      </c>
    </row>
    <row r="281" spans="1:7" s="156" customFormat="1" ht="12">
      <c r="A281" s="188" t="s">
        <v>396</v>
      </c>
      <c r="B281" s="161">
        <v>5350438765</v>
      </c>
      <c r="C281" s="161">
        <v>3684890064</v>
      </c>
      <c r="D281" s="189">
        <v>68.87080155191721</v>
      </c>
      <c r="E281" s="161">
        <v>668882548</v>
      </c>
      <c r="F281" s="161">
        <v>356440247.979</v>
      </c>
      <c r="G281" s="189">
        <v>53.288914331040374</v>
      </c>
    </row>
    <row r="282" spans="1:7" s="156" customFormat="1" ht="12">
      <c r="A282" s="188" t="s">
        <v>397</v>
      </c>
      <c r="B282" s="161">
        <v>5658146656</v>
      </c>
      <c r="C282" s="161">
        <v>3774285163</v>
      </c>
      <c r="D282" s="189">
        <v>66.70532583310968</v>
      </c>
      <c r="E282" s="161">
        <v>711775536.7</v>
      </c>
      <c r="F282" s="161">
        <v>368611773.964</v>
      </c>
      <c r="G282" s="189">
        <v>51.78764300793368</v>
      </c>
    </row>
    <row r="283" spans="1:7" s="156" customFormat="1" ht="12">
      <c r="A283" s="188" t="s">
        <v>398</v>
      </c>
      <c r="B283" s="161">
        <v>5655935282</v>
      </c>
      <c r="C283" s="161">
        <v>4002642170</v>
      </c>
      <c r="D283" s="189">
        <v>70.76888207576205</v>
      </c>
      <c r="E283" s="161">
        <v>715074466.7</v>
      </c>
      <c r="F283" s="161">
        <v>389241043.06</v>
      </c>
      <c r="G283" s="189">
        <v>54.4336375002047</v>
      </c>
    </row>
    <row r="284" spans="1:7" s="156" customFormat="1" ht="12">
      <c r="A284" s="188" t="s">
        <v>399</v>
      </c>
      <c r="B284" s="161">
        <v>6175835376</v>
      </c>
      <c r="C284" s="161">
        <v>4752731229</v>
      </c>
      <c r="D284" s="189">
        <v>76.9568963491102</v>
      </c>
      <c r="E284" s="161">
        <v>779197446.7</v>
      </c>
      <c r="F284" s="161">
        <v>456388513.637</v>
      </c>
      <c r="G284" s="189">
        <v>58.57161308341849</v>
      </c>
    </row>
    <row r="285" spans="1:7" s="156" customFormat="1" ht="12">
      <c r="A285" s="188" t="s">
        <v>400</v>
      </c>
      <c r="B285" s="161">
        <v>6062718338</v>
      </c>
      <c r="C285" s="161">
        <v>4553558060</v>
      </c>
      <c r="D285" s="189">
        <v>75.10753107989758</v>
      </c>
      <c r="E285" s="161">
        <v>766639775.4</v>
      </c>
      <c r="F285" s="161">
        <v>441581909.342</v>
      </c>
      <c r="G285" s="189">
        <v>57.59966068961154</v>
      </c>
    </row>
    <row r="286" spans="1:7" s="156" customFormat="1" ht="12">
      <c r="A286" s="188" t="s">
        <v>401</v>
      </c>
      <c r="B286" s="161">
        <v>5869376186</v>
      </c>
      <c r="C286" s="161">
        <v>4553315079</v>
      </c>
      <c r="D286" s="189">
        <v>77.57749605249106</v>
      </c>
      <c r="E286" s="161">
        <v>742303004.3</v>
      </c>
      <c r="F286" s="161">
        <v>439432285.891</v>
      </c>
      <c r="G286" s="189">
        <v>59.198505643310654</v>
      </c>
    </row>
    <row r="287" spans="1:7" s="156" customFormat="1" ht="12">
      <c r="A287" s="188" t="s">
        <v>402</v>
      </c>
      <c r="B287" s="161">
        <v>6195285040</v>
      </c>
      <c r="C287" s="161">
        <v>4718201082</v>
      </c>
      <c r="D287" s="189">
        <v>76.1579338406034</v>
      </c>
      <c r="E287" s="161">
        <v>781344368.9</v>
      </c>
      <c r="F287" s="161">
        <v>455147682.398</v>
      </c>
      <c r="G287" s="189">
        <v>58.251866976243846</v>
      </c>
    </row>
    <row r="288" spans="1:7" s="156" customFormat="1" ht="12">
      <c r="A288" s="188" t="s">
        <v>403</v>
      </c>
      <c r="B288" s="161">
        <v>6022070658</v>
      </c>
      <c r="C288" s="161">
        <v>4371797525</v>
      </c>
      <c r="D288" s="189">
        <v>72.5962509123386</v>
      </c>
      <c r="E288" s="161">
        <v>757853666.4</v>
      </c>
      <c r="F288" s="161">
        <v>424041033.605</v>
      </c>
      <c r="G288" s="189">
        <v>55.952890697132084</v>
      </c>
    </row>
    <row r="289" spans="1:7" s="156" customFormat="1" ht="12">
      <c r="A289" s="188" t="s">
        <v>404</v>
      </c>
      <c r="B289" s="161">
        <v>6344603988</v>
      </c>
      <c r="C289" s="161">
        <v>4886432584</v>
      </c>
      <c r="D289" s="189">
        <v>77.01714075838393</v>
      </c>
      <c r="E289" s="161">
        <v>795040339.8</v>
      </c>
      <c r="F289" s="161">
        <v>475774707.839</v>
      </c>
      <c r="G289" s="189">
        <v>59.84283866132952</v>
      </c>
    </row>
    <row r="290" s="156" customFormat="1" ht="8.25">
      <c r="B290" s="240">
        <f>SUM(B278:B289)</f>
        <v>70046837151</v>
      </c>
    </row>
    <row r="291" spans="1:2" s="156" customFormat="1" ht="15.75">
      <c r="A291" s="208" t="s">
        <v>42</v>
      </c>
      <c r="B291" s="208"/>
    </row>
    <row r="292" spans="1:7" s="156" customFormat="1" ht="38.25">
      <c r="A292" s="168" t="s">
        <v>53</v>
      </c>
      <c r="B292" s="169" t="s">
        <v>54</v>
      </c>
      <c r="C292" s="169" t="s">
        <v>55</v>
      </c>
      <c r="D292" s="170" t="s">
        <v>56</v>
      </c>
      <c r="E292" s="171" t="s">
        <v>57</v>
      </c>
      <c r="F292" s="171" t="s">
        <v>58</v>
      </c>
      <c r="G292" s="170" t="s">
        <v>56</v>
      </c>
    </row>
    <row r="293" spans="1:7" s="156" customFormat="1" ht="12">
      <c r="A293" s="188" t="s">
        <v>393</v>
      </c>
      <c r="B293" s="161">
        <v>683145</v>
      </c>
      <c r="C293" s="161">
        <v>193208</v>
      </c>
      <c r="D293" s="189">
        <v>28.282136296101122</v>
      </c>
      <c r="E293" s="161">
        <v>64719</v>
      </c>
      <c r="F293" s="161">
        <v>14700.926</v>
      </c>
      <c r="G293" s="189">
        <v>22.715007957477713</v>
      </c>
    </row>
    <row r="294" spans="1:7" s="156" customFormat="1" ht="12">
      <c r="A294" s="188" t="s">
        <v>394</v>
      </c>
      <c r="B294" s="161">
        <v>517161</v>
      </c>
      <c r="C294" s="161">
        <v>183196</v>
      </c>
      <c r="D294" s="189">
        <v>35.42339812940264</v>
      </c>
      <c r="E294" s="161">
        <v>48994.2</v>
      </c>
      <c r="F294" s="161">
        <v>13887.708</v>
      </c>
      <c r="G294" s="189">
        <v>28.345616419902765</v>
      </c>
    </row>
    <row r="295" spans="1:7" s="156" customFormat="1" ht="12">
      <c r="A295" s="188" t="s">
        <v>395</v>
      </c>
      <c r="B295" s="161">
        <v>827602</v>
      </c>
      <c r="C295" s="161">
        <v>294036</v>
      </c>
      <c r="D295" s="189">
        <v>35.52867199450944</v>
      </c>
      <c r="E295" s="161">
        <v>78404.4</v>
      </c>
      <c r="F295" s="161">
        <v>22912.665</v>
      </c>
      <c r="G295" s="189">
        <v>29.22369790470943</v>
      </c>
    </row>
    <row r="296" spans="1:7" s="156" customFormat="1" ht="12">
      <c r="A296" s="188" t="s">
        <v>396</v>
      </c>
      <c r="B296" s="161">
        <v>616246</v>
      </c>
      <c r="C296" s="161">
        <v>209286</v>
      </c>
      <c r="D296" s="189">
        <v>33.96143747789032</v>
      </c>
      <c r="E296" s="161">
        <v>58381.2</v>
      </c>
      <c r="F296" s="161">
        <v>16360.636</v>
      </c>
      <c r="G296" s="189">
        <v>28.023809034415187</v>
      </c>
    </row>
    <row r="297" spans="1:7" s="156" customFormat="1" ht="12">
      <c r="A297" s="188" t="s">
        <v>397</v>
      </c>
      <c r="B297" s="161">
        <v>761330</v>
      </c>
      <c r="C297" s="161">
        <v>295407</v>
      </c>
      <c r="D297" s="189">
        <v>38.80143958598768</v>
      </c>
      <c r="E297" s="161">
        <v>72126</v>
      </c>
      <c r="F297" s="161">
        <v>22950.557</v>
      </c>
      <c r="G297" s="189">
        <v>31.820088456312565</v>
      </c>
    </row>
    <row r="298" spans="1:7" s="156" customFormat="1" ht="12">
      <c r="A298" s="188" t="s">
        <v>398</v>
      </c>
      <c r="B298" s="161">
        <v>658578</v>
      </c>
      <c r="C298" s="161">
        <v>215655</v>
      </c>
      <c r="D298" s="189">
        <v>32.74555177974363</v>
      </c>
      <c r="E298" s="161">
        <v>62391.6</v>
      </c>
      <c r="F298" s="161">
        <v>16659.745</v>
      </c>
      <c r="G298" s="189">
        <v>26.70190378191936</v>
      </c>
    </row>
    <row r="299" spans="1:7" s="156" customFormat="1" ht="12">
      <c r="A299" s="188" t="s">
        <v>399</v>
      </c>
      <c r="B299" s="161">
        <v>826519</v>
      </c>
      <c r="C299" s="161">
        <v>287608</v>
      </c>
      <c r="D299" s="189">
        <v>34.797506167432324</v>
      </c>
      <c r="E299" s="161">
        <v>78301.8</v>
      </c>
      <c r="F299" s="161">
        <v>22108.065</v>
      </c>
      <c r="G299" s="189">
        <v>28.234427561052236</v>
      </c>
    </row>
    <row r="300" spans="1:7" s="156" customFormat="1" ht="12">
      <c r="A300" s="188" t="s">
        <v>400</v>
      </c>
      <c r="B300" s="161">
        <v>902576</v>
      </c>
      <c r="C300" s="161">
        <v>334873</v>
      </c>
      <c r="D300" s="189">
        <v>37.10191717927355</v>
      </c>
      <c r="E300" s="161">
        <v>85507.2</v>
      </c>
      <c r="F300" s="161">
        <v>25566.977</v>
      </c>
      <c r="G300" s="189">
        <v>29.900379149358184</v>
      </c>
    </row>
    <row r="301" spans="1:7" s="156" customFormat="1" ht="12">
      <c r="A301" s="188" t="s">
        <v>401</v>
      </c>
      <c r="B301" s="161">
        <v>798437</v>
      </c>
      <c r="C301" s="161">
        <v>293718</v>
      </c>
      <c r="D301" s="189">
        <v>36.78662186246379</v>
      </c>
      <c r="E301" s="161">
        <v>75641.4</v>
      </c>
      <c r="F301" s="161">
        <v>22760.242</v>
      </c>
      <c r="G301" s="189">
        <v>30.08966253929726</v>
      </c>
    </row>
    <row r="302" spans="1:7" s="156" customFormat="1" ht="12">
      <c r="A302" s="188" t="s">
        <v>402</v>
      </c>
      <c r="B302" s="161">
        <v>673835</v>
      </c>
      <c r="C302" s="161">
        <v>231174</v>
      </c>
      <c r="D302" s="189">
        <v>34.30721170612984</v>
      </c>
      <c r="E302" s="161">
        <v>63837</v>
      </c>
      <c r="F302" s="161">
        <v>17573.136</v>
      </c>
      <c r="G302" s="189">
        <v>27.52813572066356</v>
      </c>
    </row>
    <row r="303" spans="1:7" s="156" customFormat="1" ht="12">
      <c r="A303" s="188" t="s">
        <v>403</v>
      </c>
      <c r="B303" s="161">
        <v>731557</v>
      </c>
      <c r="C303" s="161">
        <v>286875</v>
      </c>
      <c r="D303" s="189">
        <v>39.214305925580646</v>
      </c>
      <c r="E303" s="161">
        <v>69305.4</v>
      </c>
      <c r="F303" s="161">
        <v>22144.025</v>
      </c>
      <c r="G303" s="189">
        <v>31.951370311692884</v>
      </c>
    </row>
    <row r="304" spans="1:7" s="156" customFormat="1" ht="12">
      <c r="A304" s="188" t="s">
        <v>404</v>
      </c>
      <c r="B304" s="161">
        <v>705508</v>
      </c>
      <c r="C304" s="161">
        <v>259295</v>
      </c>
      <c r="D304" s="189">
        <v>36.75294964762979</v>
      </c>
      <c r="E304" s="161">
        <v>66837.6</v>
      </c>
      <c r="F304" s="161">
        <v>20061.317</v>
      </c>
      <c r="G304" s="189">
        <v>30.015016996421178</v>
      </c>
    </row>
    <row r="305" s="156" customFormat="1" ht="8.25"/>
    <row r="306" spans="1:2" s="156" customFormat="1" ht="15.75">
      <c r="A306" s="208" t="s">
        <v>43</v>
      </c>
      <c r="B306" s="208"/>
    </row>
    <row r="307" spans="1:7" s="156" customFormat="1" ht="38.25">
      <c r="A307" s="168" t="s">
        <v>53</v>
      </c>
      <c r="B307" s="169" t="s">
        <v>54</v>
      </c>
      <c r="C307" s="169" t="s">
        <v>55</v>
      </c>
      <c r="D307" s="170" t="s">
        <v>56</v>
      </c>
      <c r="E307" s="171" t="s">
        <v>57</v>
      </c>
      <c r="F307" s="171" t="s">
        <v>58</v>
      </c>
      <c r="G307" s="170" t="s">
        <v>56</v>
      </c>
    </row>
    <row r="308" spans="1:7" s="156" customFormat="1" ht="12">
      <c r="A308" s="188" t="s">
        <v>393</v>
      </c>
      <c r="B308" s="161">
        <v>5480640</v>
      </c>
      <c r="C308" s="161">
        <v>4639102</v>
      </c>
      <c r="D308" s="189">
        <v>84.64526040754365</v>
      </c>
      <c r="E308" s="161">
        <v>4968603.235</v>
      </c>
      <c r="F308" s="161">
        <v>3070724.137</v>
      </c>
      <c r="G308" s="189">
        <v>61.80256284842998</v>
      </c>
    </row>
    <row r="309" spans="1:7" s="156" customFormat="1" ht="12">
      <c r="A309" s="188" t="s">
        <v>394</v>
      </c>
      <c r="B309" s="161">
        <v>5374085</v>
      </c>
      <c r="C309" s="161">
        <v>4509774</v>
      </c>
      <c r="D309" s="189">
        <v>83.91705750839445</v>
      </c>
      <c r="E309" s="161">
        <v>5299900.924</v>
      </c>
      <c r="F309" s="161">
        <v>3406122.206</v>
      </c>
      <c r="G309" s="189">
        <v>64.2676581099047</v>
      </c>
    </row>
    <row r="310" spans="1:7" s="156" customFormat="1" ht="12">
      <c r="A310" s="188" t="s">
        <v>395</v>
      </c>
      <c r="B310" s="161">
        <v>5948465</v>
      </c>
      <c r="C310" s="161">
        <v>5098628</v>
      </c>
      <c r="D310" s="189">
        <v>85.71333949178485</v>
      </c>
      <c r="E310" s="161">
        <v>7419852.659</v>
      </c>
      <c r="F310" s="161">
        <v>4506046.911</v>
      </c>
      <c r="G310" s="189">
        <v>60.72960095150052</v>
      </c>
    </row>
    <row r="311" spans="1:7" s="156" customFormat="1" ht="12">
      <c r="A311" s="188" t="s">
        <v>396</v>
      </c>
      <c r="B311" s="161">
        <v>5725737</v>
      </c>
      <c r="C311" s="161">
        <v>4945208</v>
      </c>
      <c r="D311" s="189">
        <v>86.36806056582759</v>
      </c>
      <c r="E311" s="161">
        <v>6557142.866</v>
      </c>
      <c r="F311" s="161">
        <v>4148512.078</v>
      </c>
      <c r="G311" s="189">
        <v>63.26706864221006</v>
      </c>
    </row>
    <row r="312" spans="1:7" s="156" customFormat="1" ht="12">
      <c r="A312" s="188" t="s">
        <v>397</v>
      </c>
      <c r="B312" s="161">
        <v>6135902</v>
      </c>
      <c r="C312" s="161">
        <v>5074746</v>
      </c>
      <c r="D312" s="189">
        <v>82.7057863701213</v>
      </c>
      <c r="E312" s="161">
        <v>7764415.162</v>
      </c>
      <c r="F312" s="161">
        <v>5038020.686</v>
      </c>
      <c r="G312" s="189">
        <v>64.88602915847018</v>
      </c>
    </row>
    <row r="313" spans="1:7" s="156" customFormat="1" ht="12">
      <c r="A313" s="188" t="s">
        <v>398</v>
      </c>
      <c r="B313" s="161">
        <v>6828444</v>
      </c>
      <c r="C313" s="161">
        <v>5594348</v>
      </c>
      <c r="D313" s="189">
        <v>81.92712717567868</v>
      </c>
      <c r="E313" s="161">
        <v>7470897.388</v>
      </c>
      <c r="F313" s="161">
        <v>4793312.595</v>
      </c>
      <c r="G313" s="189">
        <v>64.15979695691144</v>
      </c>
    </row>
    <row r="314" spans="1:7" s="156" customFormat="1" ht="12">
      <c r="A314" s="188" t="s">
        <v>399</v>
      </c>
      <c r="B314" s="161">
        <v>6683686</v>
      </c>
      <c r="C314" s="161">
        <v>5526037</v>
      </c>
      <c r="D314" s="189">
        <v>82.67948254900065</v>
      </c>
      <c r="E314" s="161">
        <v>7419940.666</v>
      </c>
      <c r="F314" s="161">
        <v>5005819.36</v>
      </c>
      <c r="G314" s="189">
        <v>67.46441225518016</v>
      </c>
    </row>
    <row r="315" spans="1:7" s="156" customFormat="1" ht="12">
      <c r="A315" s="188" t="s">
        <v>400</v>
      </c>
      <c r="B315" s="161">
        <v>6709464</v>
      </c>
      <c r="C315" s="161">
        <v>5518195</v>
      </c>
      <c r="D315" s="189">
        <v>82.2449453488386</v>
      </c>
      <c r="E315" s="161">
        <v>6705065.333</v>
      </c>
      <c r="F315" s="161">
        <v>4397822.849</v>
      </c>
      <c r="G315" s="189">
        <v>65.58955999064537</v>
      </c>
    </row>
    <row r="316" spans="1:7" s="156" customFormat="1" ht="12">
      <c r="A316" s="188" t="s">
        <v>401</v>
      </c>
      <c r="B316" s="161">
        <v>6563767</v>
      </c>
      <c r="C316" s="161">
        <v>5453721</v>
      </c>
      <c r="D316" s="189">
        <v>83.0882784230458</v>
      </c>
      <c r="E316" s="161">
        <v>5359494.378</v>
      </c>
      <c r="F316" s="161">
        <v>3365438.267</v>
      </c>
      <c r="G316" s="189">
        <v>62.79395087743107</v>
      </c>
    </row>
    <row r="317" spans="1:7" s="156" customFormat="1" ht="12">
      <c r="A317" s="188" t="s">
        <v>402</v>
      </c>
      <c r="B317" s="161">
        <v>6096919</v>
      </c>
      <c r="C317" s="161">
        <v>5121679</v>
      </c>
      <c r="D317" s="189">
        <v>84.0043799171352</v>
      </c>
      <c r="E317" s="161">
        <v>7608570.876</v>
      </c>
      <c r="F317" s="161">
        <v>4945269.429</v>
      </c>
      <c r="G317" s="189">
        <v>64.99603551830013</v>
      </c>
    </row>
    <row r="318" spans="1:7" s="156" customFormat="1" ht="12">
      <c r="A318" s="188" t="s">
        <v>403</v>
      </c>
      <c r="B318" s="161">
        <v>6034595</v>
      </c>
      <c r="C318" s="161">
        <v>5257567</v>
      </c>
      <c r="D318" s="189">
        <v>87.12377549777574</v>
      </c>
      <c r="E318" s="161">
        <v>7261364.234</v>
      </c>
      <c r="F318" s="161">
        <v>4838041.072</v>
      </c>
      <c r="G318" s="189">
        <v>66.62716420898931</v>
      </c>
    </row>
    <row r="319" spans="1:7" s="156" customFormat="1" ht="12">
      <c r="A319" s="188" t="s">
        <v>404</v>
      </c>
      <c r="B319" s="161">
        <v>6316862</v>
      </c>
      <c r="C319" s="161">
        <v>5252705</v>
      </c>
      <c r="D319" s="189">
        <v>83.1537082811054</v>
      </c>
      <c r="E319" s="161">
        <v>7323799.981</v>
      </c>
      <c r="F319" s="161">
        <v>5224433.858</v>
      </c>
      <c r="G319" s="189">
        <v>71.3350155869037</v>
      </c>
    </row>
    <row r="320" s="156" customFormat="1" ht="8.25"/>
    <row r="321" spans="1:2" s="156" customFormat="1" ht="15.75">
      <c r="A321" s="208" t="s">
        <v>44</v>
      </c>
      <c r="B321" s="208"/>
    </row>
    <row r="322" spans="1:7" s="156" customFormat="1" ht="38.25">
      <c r="A322" s="168" t="s">
        <v>53</v>
      </c>
      <c r="B322" s="169" t="s">
        <v>54</v>
      </c>
      <c r="C322" s="169" t="s">
        <v>55</v>
      </c>
      <c r="D322" s="170" t="s">
        <v>56</v>
      </c>
      <c r="E322" s="171" t="s">
        <v>57</v>
      </c>
      <c r="F322" s="171" t="s">
        <v>58</v>
      </c>
      <c r="G322" s="170" t="s">
        <v>56</v>
      </c>
    </row>
    <row r="323" spans="1:7" s="156" customFormat="1" ht="12">
      <c r="A323" s="188" t="s">
        <v>393</v>
      </c>
      <c r="B323" s="161">
        <v>162443941</v>
      </c>
      <c r="C323" s="161">
        <v>108930428</v>
      </c>
      <c r="D323" s="189">
        <v>67.05724284293251</v>
      </c>
      <c r="E323" s="161">
        <v>16958282.824</v>
      </c>
      <c r="F323" s="161">
        <v>9784266.035</v>
      </c>
      <c r="G323" s="189">
        <v>57.69608949529335</v>
      </c>
    </row>
    <row r="324" spans="1:7" s="156" customFormat="1" ht="12">
      <c r="A324" s="188" t="s">
        <v>394</v>
      </c>
      <c r="B324" s="161">
        <v>144983745</v>
      </c>
      <c r="C324" s="161">
        <v>89161404</v>
      </c>
      <c r="D324" s="189">
        <v>61.49751753205161</v>
      </c>
      <c r="E324" s="161">
        <v>15169432.979</v>
      </c>
      <c r="F324" s="161">
        <v>7999914.975</v>
      </c>
      <c r="G324" s="189">
        <v>52.737073205536326</v>
      </c>
    </row>
    <row r="325" spans="1:7" s="156" customFormat="1" ht="12">
      <c r="A325" s="188" t="s">
        <v>395</v>
      </c>
      <c r="B325" s="161">
        <v>196914360</v>
      </c>
      <c r="C325" s="161">
        <v>118661358</v>
      </c>
      <c r="D325" s="189">
        <v>60.26038832312687</v>
      </c>
      <c r="E325" s="161">
        <v>20585224.679</v>
      </c>
      <c r="F325" s="161">
        <v>10520245.02</v>
      </c>
      <c r="G325" s="189">
        <v>51.10580615004032</v>
      </c>
    </row>
    <row r="326" spans="1:7" s="156" customFormat="1" ht="12">
      <c r="A326" s="188" t="s">
        <v>396</v>
      </c>
      <c r="B326" s="161">
        <v>180868872</v>
      </c>
      <c r="C326" s="161">
        <v>115047690</v>
      </c>
      <c r="D326" s="189">
        <v>63.608341627740124</v>
      </c>
      <c r="E326" s="161">
        <v>18903953.566</v>
      </c>
      <c r="F326" s="161">
        <v>10199861.689</v>
      </c>
      <c r="G326" s="189">
        <v>53.9562354159879</v>
      </c>
    </row>
    <row r="327" spans="1:7" s="156" customFormat="1" ht="12">
      <c r="A327" s="188" t="s">
        <v>397</v>
      </c>
      <c r="B327" s="161">
        <v>195388505</v>
      </c>
      <c r="C327" s="161">
        <v>117763272</v>
      </c>
      <c r="D327" s="189">
        <v>60.27134093686832</v>
      </c>
      <c r="E327" s="161">
        <v>26227311.28</v>
      </c>
      <c r="F327" s="161">
        <v>10427242.036</v>
      </c>
      <c r="G327" s="189">
        <v>39.75719022312225</v>
      </c>
    </row>
    <row r="328" spans="1:7" s="156" customFormat="1" ht="12">
      <c r="A328" s="188" t="s">
        <v>398</v>
      </c>
      <c r="B328" s="161">
        <v>201844234</v>
      </c>
      <c r="C328" s="161">
        <v>115591994</v>
      </c>
      <c r="D328" s="189">
        <v>57.267919776197324</v>
      </c>
      <c r="E328" s="161">
        <v>26925380.277</v>
      </c>
      <c r="F328" s="161">
        <v>10252467.229</v>
      </c>
      <c r="G328" s="189">
        <v>38.077334929073544</v>
      </c>
    </row>
    <row r="329" spans="1:7" s="156" customFormat="1" ht="12">
      <c r="A329" s="188" t="s">
        <v>399</v>
      </c>
      <c r="B329" s="161">
        <v>225186641</v>
      </c>
      <c r="C329" s="161">
        <v>153386123</v>
      </c>
      <c r="D329" s="189">
        <v>68.11510768083264</v>
      </c>
      <c r="E329" s="161">
        <v>30741160.266</v>
      </c>
      <c r="F329" s="161">
        <v>13361210.64</v>
      </c>
      <c r="G329" s="189">
        <v>43.46358603379593</v>
      </c>
    </row>
    <row r="330" spans="1:7" s="156" customFormat="1" ht="12">
      <c r="A330" s="188" t="s">
        <v>400</v>
      </c>
      <c r="B330" s="161">
        <v>226086613</v>
      </c>
      <c r="C330" s="161">
        <v>135553390</v>
      </c>
      <c r="D330" s="189">
        <v>59.95639821451967</v>
      </c>
      <c r="E330" s="161">
        <v>30812243.847</v>
      </c>
      <c r="F330" s="161">
        <v>11716243.369</v>
      </c>
      <c r="G330" s="189">
        <v>38.024635359818944</v>
      </c>
    </row>
    <row r="331" spans="1:7" s="156" customFormat="1" ht="12">
      <c r="A331" s="188" t="s">
        <v>401</v>
      </c>
      <c r="B331" s="161">
        <v>211950115</v>
      </c>
      <c r="C331" s="161">
        <v>128035890</v>
      </c>
      <c r="D331" s="189">
        <v>60.40850225535381</v>
      </c>
      <c r="E331" s="161">
        <v>29956662.078</v>
      </c>
      <c r="F331" s="161">
        <v>11222872.521</v>
      </c>
      <c r="G331" s="189">
        <v>37.463695026429576</v>
      </c>
    </row>
    <row r="332" spans="1:7" s="156" customFormat="1" ht="12">
      <c r="A332" s="188" t="s">
        <v>402</v>
      </c>
      <c r="B332" s="161">
        <v>219784231</v>
      </c>
      <c r="C332" s="161">
        <v>132479247</v>
      </c>
      <c r="D332" s="189">
        <v>60.27695726723907</v>
      </c>
      <c r="E332" s="161">
        <v>32527096.311</v>
      </c>
      <c r="F332" s="161">
        <v>11698670.353</v>
      </c>
      <c r="G332" s="189">
        <v>35.965922814462076</v>
      </c>
    </row>
    <row r="333" spans="1:7" s="156" customFormat="1" ht="12">
      <c r="A333" s="188" t="s">
        <v>403</v>
      </c>
      <c r="B333" s="161">
        <v>239835771</v>
      </c>
      <c r="C333" s="161">
        <v>152188639</v>
      </c>
      <c r="D333" s="189">
        <v>63.45535462264301</v>
      </c>
      <c r="E333" s="161">
        <v>38019670.047</v>
      </c>
      <c r="F333" s="161">
        <v>13449251.847</v>
      </c>
      <c r="G333" s="189">
        <v>35.37445703861713</v>
      </c>
    </row>
    <row r="334" spans="1:7" s="156" customFormat="1" ht="12">
      <c r="A334" s="188" t="s">
        <v>404</v>
      </c>
      <c r="B334" s="161">
        <v>269739820</v>
      </c>
      <c r="C334" s="161">
        <v>180764803</v>
      </c>
      <c r="D334" s="189">
        <v>67.01450419889804</v>
      </c>
      <c r="E334" s="161">
        <v>29466049.368</v>
      </c>
      <c r="F334" s="161">
        <v>16246332.823</v>
      </c>
      <c r="G334" s="189">
        <v>55.13576869467763</v>
      </c>
    </row>
    <row r="335" s="156" customFormat="1" ht="8.25"/>
    <row r="336" spans="1:2" s="156" customFormat="1" ht="15.75">
      <c r="A336" s="208" t="s">
        <v>45</v>
      </c>
      <c r="B336" s="208"/>
    </row>
    <row r="337" spans="1:7" s="156" customFormat="1" ht="38.25">
      <c r="A337" s="168" t="s">
        <v>53</v>
      </c>
      <c r="B337" s="169" t="s">
        <v>54</v>
      </c>
      <c r="C337" s="169" t="s">
        <v>55</v>
      </c>
      <c r="D337" s="170" t="s">
        <v>56</v>
      </c>
      <c r="E337" s="171" t="s">
        <v>57</v>
      </c>
      <c r="F337" s="171" t="s">
        <v>58</v>
      </c>
      <c r="G337" s="170" t="s">
        <v>56</v>
      </c>
    </row>
    <row r="338" spans="1:7" s="156" customFormat="1" ht="12">
      <c r="A338" s="188" t="s">
        <v>393</v>
      </c>
      <c r="B338" s="161">
        <v>0</v>
      </c>
      <c r="C338" s="161">
        <v>0</v>
      </c>
      <c r="D338" s="189">
        <v>0</v>
      </c>
      <c r="E338" s="161">
        <v>12025493.146</v>
      </c>
      <c r="F338" s="161">
        <v>5425062.866</v>
      </c>
      <c r="G338" s="189">
        <v>45.11301782084938</v>
      </c>
    </row>
    <row r="339" spans="1:7" s="156" customFormat="1" ht="12">
      <c r="A339" s="188" t="s">
        <v>394</v>
      </c>
      <c r="B339" s="161">
        <v>0</v>
      </c>
      <c r="C339" s="161">
        <v>0</v>
      </c>
      <c r="D339" s="189">
        <v>0</v>
      </c>
      <c r="E339" s="161">
        <v>8467034.967</v>
      </c>
      <c r="F339" s="161">
        <v>3385090.794</v>
      </c>
      <c r="G339" s="189">
        <v>39.97964821443733</v>
      </c>
    </row>
    <row r="340" spans="1:7" s="156" customFormat="1" ht="12">
      <c r="A340" s="188" t="s">
        <v>395</v>
      </c>
      <c r="B340" s="161">
        <v>0</v>
      </c>
      <c r="C340" s="161">
        <v>0</v>
      </c>
      <c r="D340" s="189">
        <v>0</v>
      </c>
      <c r="E340" s="161">
        <v>6646956.88</v>
      </c>
      <c r="F340" s="161">
        <v>2193649.143</v>
      </c>
      <c r="G340" s="189">
        <v>33.00230741078616</v>
      </c>
    </row>
    <row r="341" spans="1:7" s="156" customFormat="1" ht="12">
      <c r="A341" s="188" t="s">
        <v>396</v>
      </c>
      <c r="B341" s="161">
        <v>0</v>
      </c>
      <c r="C341" s="161">
        <v>0</v>
      </c>
      <c r="D341" s="189">
        <v>0</v>
      </c>
      <c r="E341" s="161">
        <v>6572127.045</v>
      </c>
      <c r="F341" s="161">
        <v>2383276.16</v>
      </c>
      <c r="G341" s="189">
        <v>36.263391496869644</v>
      </c>
    </row>
    <row r="342" spans="1:7" s="156" customFormat="1" ht="12">
      <c r="A342" s="188" t="s">
        <v>397</v>
      </c>
      <c r="B342" s="161">
        <v>0</v>
      </c>
      <c r="C342" s="161">
        <v>0</v>
      </c>
      <c r="D342" s="189">
        <v>0</v>
      </c>
      <c r="E342" s="161">
        <v>7083089.69</v>
      </c>
      <c r="F342" s="161">
        <v>2494444.171</v>
      </c>
      <c r="G342" s="189">
        <v>35.216893759254376</v>
      </c>
    </row>
    <row r="343" spans="1:7" s="156" customFormat="1" ht="12">
      <c r="A343" s="188" t="s">
        <v>398</v>
      </c>
      <c r="B343" s="161">
        <v>0</v>
      </c>
      <c r="C343" s="161">
        <v>0</v>
      </c>
      <c r="D343" s="189">
        <v>0</v>
      </c>
      <c r="E343" s="161">
        <v>10018920.911</v>
      </c>
      <c r="F343" s="161">
        <v>3132391.56</v>
      </c>
      <c r="G343" s="189">
        <v>31.26475982618923</v>
      </c>
    </row>
    <row r="344" spans="1:7" s="156" customFormat="1" ht="12">
      <c r="A344" s="188" t="s">
        <v>399</v>
      </c>
      <c r="B344" s="161">
        <v>0</v>
      </c>
      <c r="C344" s="161">
        <v>0</v>
      </c>
      <c r="D344" s="189">
        <v>0</v>
      </c>
      <c r="E344" s="161">
        <v>16411151.962</v>
      </c>
      <c r="F344" s="161">
        <v>6478397.682</v>
      </c>
      <c r="G344" s="189">
        <v>39.475581586233076</v>
      </c>
    </row>
    <row r="345" spans="1:7" s="156" customFormat="1" ht="12">
      <c r="A345" s="188" t="s">
        <v>400</v>
      </c>
      <c r="B345" s="161">
        <v>0</v>
      </c>
      <c r="C345" s="161">
        <v>0</v>
      </c>
      <c r="D345" s="189">
        <v>0</v>
      </c>
      <c r="E345" s="161">
        <v>16115361.871</v>
      </c>
      <c r="F345" s="161">
        <v>6342395.061</v>
      </c>
      <c r="G345" s="189">
        <v>39.35620628174227</v>
      </c>
    </row>
    <row r="346" spans="1:7" s="156" customFormat="1" ht="12">
      <c r="A346" s="188" t="s">
        <v>401</v>
      </c>
      <c r="B346" s="161">
        <v>0</v>
      </c>
      <c r="C346" s="161">
        <v>0</v>
      </c>
      <c r="D346" s="189">
        <v>0</v>
      </c>
      <c r="E346" s="161">
        <v>19245944.913</v>
      </c>
      <c r="F346" s="161">
        <v>8166632.652</v>
      </c>
      <c r="G346" s="189">
        <v>42.43300440127369</v>
      </c>
    </row>
    <row r="347" spans="1:7" s="156" customFormat="1" ht="12">
      <c r="A347" s="188" t="s">
        <v>402</v>
      </c>
      <c r="B347" s="161">
        <v>0</v>
      </c>
      <c r="C347" s="161">
        <v>0</v>
      </c>
      <c r="D347" s="189">
        <v>0</v>
      </c>
      <c r="E347" s="161">
        <v>22688766.855</v>
      </c>
      <c r="F347" s="161">
        <v>9844662.321</v>
      </c>
      <c r="G347" s="189">
        <v>43.39002813116967</v>
      </c>
    </row>
    <row r="348" spans="1:7" s="156" customFormat="1" ht="12">
      <c r="A348" s="188" t="s">
        <v>403</v>
      </c>
      <c r="B348" s="161">
        <v>0</v>
      </c>
      <c r="C348" s="161">
        <v>0</v>
      </c>
      <c r="D348" s="189">
        <v>0</v>
      </c>
      <c r="E348" s="161">
        <v>19214691.851</v>
      </c>
      <c r="F348" s="161">
        <v>7658854.688</v>
      </c>
      <c r="G348" s="189">
        <v>39.859367755623964</v>
      </c>
    </row>
    <row r="349" spans="1:7" s="156" customFormat="1" ht="12">
      <c r="A349" s="188" t="s">
        <v>404</v>
      </c>
      <c r="B349" s="161">
        <v>0</v>
      </c>
      <c r="C349" s="161">
        <v>0</v>
      </c>
      <c r="D349" s="189">
        <v>0</v>
      </c>
      <c r="E349" s="161">
        <v>19924416.914</v>
      </c>
      <c r="F349" s="161">
        <v>7727200.531</v>
      </c>
      <c r="G349" s="189">
        <v>38.78256796348424</v>
      </c>
    </row>
    <row r="350" s="156" customFormat="1" ht="8.25"/>
    <row r="351" spans="1:2" s="156" customFormat="1" ht="15.75">
      <c r="A351" s="208" t="s">
        <v>46</v>
      </c>
      <c r="B351" s="208"/>
    </row>
    <row r="352" spans="1:7" s="156" customFormat="1" ht="38.25">
      <c r="A352" s="168" t="s">
        <v>53</v>
      </c>
      <c r="B352" s="169" t="s">
        <v>54</v>
      </c>
      <c r="C352" s="169" t="s">
        <v>55</v>
      </c>
      <c r="D352" s="170" t="s">
        <v>56</v>
      </c>
      <c r="E352" s="171" t="s">
        <v>57</v>
      </c>
      <c r="F352" s="171" t="s">
        <v>58</v>
      </c>
      <c r="G352" s="170" t="s">
        <v>56</v>
      </c>
    </row>
    <row r="353" spans="1:7" s="156" customFormat="1" ht="12">
      <c r="A353" s="188" t="s">
        <v>393</v>
      </c>
      <c r="B353" s="161">
        <v>492790424</v>
      </c>
      <c r="C353" s="161">
        <v>434380235</v>
      </c>
      <c r="D353" s="189">
        <v>88.14705275198286</v>
      </c>
      <c r="E353" s="161">
        <v>69042654.132</v>
      </c>
      <c r="F353" s="161">
        <v>38359238.321</v>
      </c>
      <c r="G353" s="189">
        <v>55.55875393733046</v>
      </c>
    </row>
    <row r="354" spans="1:7" s="156" customFormat="1" ht="12">
      <c r="A354" s="188" t="s">
        <v>394</v>
      </c>
      <c r="B354" s="161">
        <v>420979160</v>
      </c>
      <c r="C354" s="161">
        <v>334463942</v>
      </c>
      <c r="D354" s="189">
        <v>79.44904968692512</v>
      </c>
      <c r="E354" s="161">
        <v>70516590.154</v>
      </c>
      <c r="F354" s="161">
        <v>29309860.792</v>
      </c>
      <c r="G354" s="189">
        <v>41.56448961583464</v>
      </c>
    </row>
    <row r="355" spans="1:7" s="156" customFormat="1" ht="12">
      <c r="A355" s="188" t="s">
        <v>395</v>
      </c>
      <c r="B355" s="161">
        <v>431963160</v>
      </c>
      <c r="C355" s="161">
        <v>317942624</v>
      </c>
      <c r="D355" s="189">
        <v>73.6041064242608</v>
      </c>
      <c r="E355" s="161">
        <v>65153746.152</v>
      </c>
      <c r="F355" s="161">
        <v>27568971.649</v>
      </c>
      <c r="G355" s="189">
        <v>42.31371682709257</v>
      </c>
    </row>
    <row r="356" spans="1:7" s="156" customFormat="1" ht="12">
      <c r="A356" s="188" t="s">
        <v>396</v>
      </c>
      <c r="B356" s="161">
        <v>415200532</v>
      </c>
      <c r="C356" s="161">
        <v>298333298</v>
      </c>
      <c r="D356" s="189">
        <v>71.85282171073904</v>
      </c>
      <c r="E356" s="161">
        <v>61920106.292</v>
      </c>
      <c r="F356" s="161">
        <v>25961332.845</v>
      </c>
      <c r="G356" s="189">
        <v>41.92714515471394</v>
      </c>
    </row>
    <row r="357" spans="1:7" s="156" customFormat="1" ht="12">
      <c r="A357" s="188" t="s">
        <v>397</v>
      </c>
      <c r="B357" s="161">
        <v>432126700</v>
      </c>
      <c r="C357" s="161">
        <v>305841497</v>
      </c>
      <c r="D357" s="189">
        <v>70.7758851744176</v>
      </c>
      <c r="E357" s="161">
        <v>44485878.11</v>
      </c>
      <c r="F357" s="161">
        <v>26688116.343</v>
      </c>
      <c r="G357" s="189">
        <v>59.9923334704295</v>
      </c>
    </row>
    <row r="358" spans="1:7" s="156" customFormat="1" ht="12">
      <c r="A358" s="188" t="s">
        <v>398</v>
      </c>
      <c r="B358" s="161">
        <v>427344968</v>
      </c>
      <c r="C358" s="161">
        <v>317644131</v>
      </c>
      <c r="D358" s="189">
        <v>74.32967620669397</v>
      </c>
      <c r="E358" s="161">
        <v>40416786.093</v>
      </c>
      <c r="F358" s="161">
        <v>27812176.737</v>
      </c>
      <c r="G358" s="189">
        <v>68.81342982839732</v>
      </c>
    </row>
    <row r="359" spans="1:7" s="156" customFormat="1" ht="12">
      <c r="A359" s="188" t="s">
        <v>399</v>
      </c>
      <c r="B359" s="161">
        <v>472320096</v>
      </c>
      <c r="C359" s="161">
        <v>388329622</v>
      </c>
      <c r="D359" s="189">
        <v>82.21746762178843</v>
      </c>
      <c r="E359" s="161">
        <v>45749650.273</v>
      </c>
      <c r="F359" s="161">
        <v>34024981.553</v>
      </c>
      <c r="G359" s="189">
        <v>74.37211290133179</v>
      </c>
    </row>
    <row r="360" spans="1:7" s="156" customFormat="1" ht="12">
      <c r="A360" s="188" t="s">
        <v>400</v>
      </c>
      <c r="B360" s="161">
        <v>455816912</v>
      </c>
      <c r="C360" s="161">
        <v>352975181</v>
      </c>
      <c r="D360" s="189">
        <v>77.4379299467502</v>
      </c>
      <c r="E360" s="161">
        <v>45767726.336</v>
      </c>
      <c r="F360" s="161">
        <v>30720570.135</v>
      </c>
      <c r="G360" s="189">
        <v>67.12277972794074</v>
      </c>
    </row>
    <row r="361" spans="1:7" s="156" customFormat="1" ht="12">
      <c r="A361" s="188" t="s">
        <v>401</v>
      </c>
      <c r="B361" s="161">
        <v>427954614</v>
      </c>
      <c r="C361" s="161">
        <v>325796886</v>
      </c>
      <c r="D361" s="189">
        <v>76.12884061579483</v>
      </c>
      <c r="E361" s="161">
        <v>43977872.248</v>
      </c>
      <c r="F361" s="161">
        <v>28485617.473</v>
      </c>
      <c r="G361" s="189">
        <v>64.77261408274579</v>
      </c>
    </row>
    <row r="362" spans="1:7" s="156" customFormat="1" ht="12">
      <c r="A362" s="188" t="s">
        <v>402</v>
      </c>
      <c r="B362" s="161">
        <v>469666900</v>
      </c>
      <c r="C362" s="161">
        <v>354772153</v>
      </c>
      <c r="D362" s="189">
        <v>75.5369716281901</v>
      </c>
      <c r="E362" s="161">
        <v>45314911.228</v>
      </c>
      <c r="F362" s="161">
        <v>30863256.375</v>
      </c>
      <c r="G362" s="189">
        <v>68.10838979627009</v>
      </c>
    </row>
    <row r="363" spans="1:7" s="156" customFormat="1" ht="12">
      <c r="A363" s="188" t="s">
        <v>403</v>
      </c>
      <c r="B363" s="161">
        <v>463805064</v>
      </c>
      <c r="C363" s="161">
        <v>354606711</v>
      </c>
      <c r="D363" s="189">
        <v>76.45598086872117</v>
      </c>
      <c r="E363" s="161">
        <v>47629445.73</v>
      </c>
      <c r="F363" s="161">
        <v>30760952.964</v>
      </c>
      <c r="G363" s="189">
        <v>64.58389866297527</v>
      </c>
    </row>
    <row r="364" spans="1:7" s="156" customFormat="1" ht="12">
      <c r="A364" s="188" t="s">
        <v>404</v>
      </c>
      <c r="B364" s="161">
        <v>491842776</v>
      </c>
      <c r="C364" s="161">
        <v>345560961</v>
      </c>
      <c r="D364" s="189">
        <v>70.25841953201729</v>
      </c>
      <c r="E364" s="161">
        <v>50319043.821</v>
      </c>
      <c r="F364" s="161">
        <v>30072637.345</v>
      </c>
      <c r="G364" s="189">
        <v>59.76392844819832</v>
      </c>
    </row>
    <row r="367" ht="12.75">
      <c r="A367" s="198" t="s">
        <v>674</v>
      </c>
    </row>
    <row r="368" spans="1:3" ht="12.75" customHeight="1">
      <c r="A368" s="201" t="s">
        <v>675</v>
      </c>
      <c r="B368" s="201"/>
      <c r="C368" s="201"/>
    </row>
    <row r="369" spans="1:3" ht="12.75">
      <c r="A369" s="201"/>
      <c r="B369" s="201"/>
      <c r="C369" s="201"/>
    </row>
  </sheetData>
  <sheetProtection/>
  <mergeCells count="31">
    <mergeCell ref="A235:B235"/>
    <mergeCell ref="A243:B243"/>
    <mergeCell ref="A258:B258"/>
    <mergeCell ref="A272:B272"/>
    <mergeCell ref="A368:C369"/>
    <mergeCell ref="A276:B276"/>
    <mergeCell ref="A291:B291"/>
    <mergeCell ref="A306:B306"/>
    <mergeCell ref="A321:B321"/>
    <mergeCell ref="A336:B336"/>
    <mergeCell ref="A351:B351"/>
    <mergeCell ref="A177:B177"/>
    <mergeCell ref="A187:B187"/>
    <mergeCell ref="A202:B202"/>
    <mergeCell ref="A217:B217"/>
    <mergeCell ref="A229:B229"/>
    <mergeCell ref="A102:B102"/>
    <mergeCell ref="A117:B117"/>
    <mergeCell ref="A132:B132"/>
    <mergeCell ref="A147:B147"/>
    <mergeCell ref="A162:B162"/>
    <mergeCell ref="A49:B49"/>
    <mergeCell ref="A57:B57"/>
    <mergeCell ref="A72:B72"/>
    <mergeCell ref="A87:B87"/>
    <mergeCell ref="A97:B97"/>
    <mergeCell ref="A1:G1"/>
    <mergeCell ref="A2:G2"/>
    <mergeCell ref="A4:B4"/>
    <mergeCell ref="A19:B19"/>
    <mergeCell ref="A34:B34"/>
  </mergeCells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5.28125" style="0" customWidth="1"/>
    <col min="2" max="2" width="16.421875" style="0" customWidth="1"/>
    <col min="3" max="7" width="14.7109375" style="0" customWidth="1"/>
  </cols>
  <sheetData>
    <row r="1" spans="1:7" s="156" customFormat="1" ht="15">
      <c r="A1" s="200" t="s">
        <v>384</v>
      </c>
      <c r="B1" s="200"/>
      <c r="C1" s="200"/>
      <c r="D1" s="200"/>
      <c r="E1" s="200"/>
      <c r="F1" s="200"/>
      <c r="G1" s="200"/>
    </row>
    <row r="2" spans="1:7" s="156" customFormat="1" ht="15">
      <c r="A2" s="209" t="s">
        <v>386</v>
      </c>
      <c r="B2" s="209"/>
      <c r="C2" s="209"/>
      <c r="D2" s="209"/>
      <c r="E2" s="209"/>
      <c r="F2" s="209"/>
      <c r="G2" s="209"/>
    </row>
    <row r="3" spans="1:7" s="156" customFormat="1" ht="8.25">
      <c r="A3" s="176"/>
      <c r="B3" s="177"/>
      <c r="C3" s="174"/>
      <c r="D3" s="178"/>
      <c r="E3" s="174"/>
      <c r="F3" s="174"/>
      <c r="G3" s="178"/>
    </row>
    <row r="4" spans="1:7" s="156" customFormat="1" ht="15.75">
      <c r="A4" s="210" t="s">
        <v>47</v>
      </c>
      <c r="B4" s="210"/>
      <c r="C4" s="174"/>
      <c r="D4" s="178"/>
      <c r="E4" s="174"/>
      <c r="F4" s="174"/>
      <c r="G4" s="14">
        <v>2010</v>
      </c>
    </row>
    <row r="5" spans="1:7" s="156" customFormat="1" ht="38.25">
      <c r="A5" s="168" t="s">
        <v>53</v>
      </c>
      <c r="B5" s="169" t="s">
        <v>54</v>
      </c>
      <c r="C5" s="169" t="s">
        <v>55</v>
      </c>
      <c r="D5" s="170" t="s">
        <v>56</v>
      </c>
      <c r="E5" s="171" t="s">
        <v>57</v>
      </c>
      <c r="F5" s="171" t="s">
        <v>58</v>
      </c>
      <c r="G5" s="170" t="s">
        <v>56</v>
      </c>
    </row>
    <row r="6" spans="1:7" s="156" customFormat="1" ht="12">
      <c r="A6" s="188" t="s">
        <v>393</v>
      </c>
      <c r="B6" s="161">
        <v>8525794756</v>
      </c>
      <c r="C6" s="161">
        <v>6681172030</v>
      </c>
      <c r="D6" s="189">
        <v>78.3642137913084</v>
      </c>
      <c r="E6" s="161">
        <v>925055789.613</v>
      </c>
      <c r="F6" s="161">
        <v>644990415.993</v>
      </c>
      <c r="G6" s="189">
        <v>69.7244883211675</v>
      </c>
    </row>
    <row r="7" spans="1:7" s="156" customFormat="1" ht="12">
      <c r="A7" s="188" t="s">
        <v>394</v>
      </c>
      <c r="B7" s="161">
        <v>7495784170</v>
      </c>
      <c r="C7" s="161">
        <v>5398215952</v>
      </c>
      <c r="D7" s="189">
        <v>72.01669404523423</v>
      </c>
      <c r="E7" s="161">
        <v>814129196.273</v>
      </c>
      <c r="F7" s="161">
        <v>522664416.231</v>
      </c>
      <c r="G7" s="189">
        <v>64.19919818914542</v>
      </c>
    </row>
    <row r="8" spans="1:7" s="156" customFormat="1" ht="12">
      <c r="A8" s="188" t="s">
        <v>395</v>
      </c>
      <c r="B8" s="161">
        <v>8186520077</v>
      </c>
      <c r="C8" s="161">
        <v>5432490608</v>
      </c>
      <c r="D8" s="189">
        <v>66.35897251705964</v>
      </c>
      <c r="E8" s="161">
        <v>887309063.624</v>
      </c>
      <c r="F8" s="161">
        <v>531306169.827</v>
      </c>
      <c r="G8" s="189">
        <v>59.87836613062511</v>
      </c>
    </row>
    <row r="9" spans="1:7" s="156" customFormat="1" ht="12">
      <c r="A9" s="188" t="s">
        <v>396</v>
      </c>
      <c r="B9" s="161">
        <v>7884870176</v>
      </c>
      <c r="C9" s="161">
        <v>5181744542</v>
      </c>
      <c r="D9" s="189">
        <v>65.7175632107706</v>
      </c>
      <c r="E9" s="161">
        <v>844478737.871</v>
      </c>
      <c r="F9" s="161">
        <v>506384155.977</v>
      </c>
      <c r="G9" s="189">
        <v>59.96410960607912</v>
      </c>
    </row>
    <row r="10" spans="1:7" s="156" customFormat="1" ht="12">
      <c r="A10" s="188" t="s">
        <v>397</v>
      </c>
      <c r="B10" s="161">
        <v>8200818008</v>
      </c>
      <c r="C10" s="161">
        <v>5013153140</v>
      </c>
      <c r="D10" s="189">
        <v>61.12991576095954</v>
      </c>
      <c r="E10" s="161">
        <v>870985578.485</v>
      </c>
      <c r="F10" s="161">
        <v>500210591.168</v>
      </c>
      <c r="G10" s="189">
        <v>57.43041027591648</v>
      </c>
    </row>
    <row r="11" spans="1:7" s="156" customFormat="1" ht="12">
      <c r="A11" s="188" t="s">
        <v>398</v>
      </c>
      <c r="B11" s="161">
        <v>8129133025</v>
      </c>
      <c r="C11" s="161">
        <v>5280937965</v>
      </c>
      <c r="D11" s="189">
        <v>64.96311413233393</v>
      </c>
      <c r="E11" s="161">
        <v>868033677.384</v>
      </c>
      <c r="F11" s="161">
        <v>522801444.916</v>
      </c>
      <c r="G11" s="189">
        <v>60.22824442613458</v>
      </c>
    </row>
    <row r="12" spans="1:7" s="156" customFormat="1" ht="12">
      <c r="A12" s="188" t="s">
        <v>399</v>
      </c>
      <c r="B12" s="161">
        <v>9025564129</v>
      </c>
      <c r="C12" s="161">
        <v>6489792769</v>
      </c>
      <c r="D12" s="189">
        <v>71.90456658711976</v>
      </c>
      <c r="E12" s="161">
        <v>981989589.641</v>
      </c>
      <c r="F12" s="161">
        <v>632761514.323</v>
      </c>
      <c r="G12" s="189">
        <v>64.4366825267799</v>
      </c>
    </row>
    <row r="13" spans="1:7" s="156" customFormat="1" ht="12">
      <c r="A13" s="188" t="s">
        <v>400</v>
      </c>
      <c r="B13" s="161">
        <v>8765293496</v>
      </c>
      <c r="C13" s="161">
        <v>6150905405</v>
      </c>
      <c r="D13" s="189">
        <v>70.17341071131202</v>
      </c>
      <c r="E13" s="161">
        <v>957197041.344</v>
      </c>
      <c r="F13" s="161">
        <v>604672184.153</v>
      </c>
      <c r="G13" s="189">
        <v>63.171129666675526</v>
      </c>
    </row>
    <row r="14" spans="1:7" s="156" customFormat="1" ht="12">
      <c r="A14" s="188" t="s">
        <v>401</v>
      </c>
      <c r="B14" s="161">
        <v>8468296768</v>
      </c>
      <c r="C14" s="161">
        <v>6283880211</v>
      </c>
      <c r="D14" s="189">
        <v>74.20477084300501</v>
      </c>
      <c r="E14" s="161">
        <v>929198107.441</v>
      </c>
      <c r="F14" s="161">
        <v>614660079.733</v>
      </c>
      <c r="G14" s="189">
        <v>66.14951911877719</v>
      </c>
    </row>
    <row r="15" spans="1:7" s="156" customFormat="1" ht="12">
      <c r="A15" s="188" t="s">
        <v>402</v>
      </c>
      <c r="B15" s="161">
        <v>8923610161</v>
      </c>
      <c r="C15" s="161">
        <v>6404253446</v>
      </c>
      <c r="D15" s="189">
        <v>71.76751707497635</v>
      </c>
      <c r="E15" s="161">
        <v>984329393.205</v>
      </c>
      <c r="F15" s="161">
        <v>630679296.87</v>
      </c>
      <c r="G15" s="189">
        <v>64.07197643631196</v>
      </c>
    </row>
    <row r="16" spans="1:7" s="156" customFormat="1" ht="12">
      <c r="A16" s="188" t="s">
        <v>403</v>
      </c>
      <c r="B16" s="161">
        <v>8910065140</v>
      </c>
      <c r="C16" s="161">
        <v>6128775478</v>
      </c>
      <c r="D16" s="189">
        <v>68.78485602182703</v>
      </c>
      <c r="E16" s="161">
        <v>981179783.421</v>
      </c>
      <c r="F16" s="161">
        <v>606337840.163</v>
      </c>
      <c r="G16" s="189">
        <v>61.796813428924416</v>
      </c>
    </row>
    <row r="17" spans="1:7" s="156" customFormat="1" ht="12">
      <c r="A17" s="188" t="s">
        <v>404</v>
      </c>
      <c r="B17" s="161">
        <v>9522242633</v>
      </c>
      <c r="C17" s="161">
        <v>6979390387</v>
      </c>
      <c r="D17" s="189">
        <v>73.29565792424185</v>
      </c>
      <c r="E17" s="161">
        <v>1049228483.711</v>
      </c>
      <c r="F17" s="161">
        <v>691476612.287</v>
      </c>
      <c r="G17" s="189">
        <v>65.90333974172403</v>
      </c>
    </row>
    <row r="18" s="156" customFormat="1" ht="8.25"/>
    <row r="19" spans="1:2" s="156" customFormat="1" ht="15.75">
      <c r="A19" s="208" t="s">
        <v>0</v>
      </c>
      <c r="B19" s="208"/>
    </row>
    <row r="20" spans="1:7" s="156" customFormat="1" ht="38.25">
      <c r="A20" s="168" t="s">
        <v>53</v>
      </c>
      <c r="B20" s="169" t="s">
        <v>54</v>
      </c>
      <c r="C20" s="169" t="s">
        <v>55</v>
      </c>
      <c r="D20" s="170" t="s">
        <v>56</v>
      </c>
      <c r="E20" s="171" t="s">
        <v>57</v>
      </c>
      <c r="F20" s="171" t="s">
        <v>58</v>
      </c>
      <c r="G20" s="170" t="s">
        <v>56</v>
      </c>
    </row>
    <row r="21" spans="1:7" s="156" customFormat="1" ht="12">
      <c r="A21" s="188" t="s">
        <v>393</v>
      </c>
      <c r="B21" s="161">
        <v>246694</v>
      </c>
      <c r="C21" s="161">
        <v>100867</v>
      </c>
      <c r="D21" s="189">
        <v>40.887496250415495</v>
      </c>
      <c r="E21" s="161">
        <v>98677.6</v>
      </c>
      <c r="F21" s="161">
        <v>8704.667</v>
      </c>
      <c r="G21" s="189">
        <v>8.821320137498278</v>
      </c>
    </row>
    <row r="22" spans="1:7" s="156" customFormat="1" ht="12">
      <c r="A22" s="188" t="s">
        <v>394</v>
      </c>
      <c r="B22" s="161">
        <v>234486</v>
      </c>
      <c r="C22" s="161">
        <v>124597</v>
      </c>
      <c r="D22" s="189">
        <v>53.13622135223425</v>
      </c>
      <c r="E22" s="161">
        <v>93794.4</v>
      </c>
      <c r="F22" s="161">
        <v>10569.192</v>
      </c>
      <c r="G22" s="189">
        <v>11.268468053529848</v>
      </c>
    </row>
    <row r="23" spans="1:7" s="156" customFormat="1" ht="12">
      <c r="A23" s="188" t="s">
        <v>395</v>
      </c>
      <c r="B23" s="161">
        <v>323680</v>
      </c>
      <c r="C23" s="161">
        <v>176094</v>
      </c>
      <c r="D23" s="189">
        <v>54.40373208106772</v>
      </c>
      <c r="E23" s="161">
        <v>129472</v>
      </c>
      <c r="F23" s="161">
        <v>14746.688</v>
      </c>
      <c r="G23" s="189">
        <v>11.389866534849233</v>
      </c>
    </row>
    <row r="24" spans="1:7" s="156" customFormat="1" ht="12">
      <c r="A24" s="188" t="s">
        <v>396</v>
      </c>
      <c r="B24" s="161">
        <v>277746</v>
      </c>
      <c r="C24" s="161">
        <v>142508</v>
      </c>
      <c r="D24" s="189">
        <v>51.30874972096808</v>
      </c>
      <c r="E24" s="161">
        <v>111098.4</v>
      </c>
      <c r="F24" s="161">
        <v>11760.927</v>
      </c>
      <c r="G24" s="189">
        <v>10.586045343587307</v>
      </c>
    </row>
    <row r="25" spans="1:7" s="156" customFormat="1" ht="12">
      <c r="A25" s="188" t="s">
        <v>397</v>
      </c>
      <c r="B25" s="161">
        <v>280000</v>
      </c>
      <c r="C25" s="161">
        <v>163367</v>
      </c>
      <c r="D25" s="189">
        <v>58.34535714285714</v>
      </c>
      <c r="E25" s="161">
        <v>112000</v>
      </c>
      <c r="F25" s="161">
        <v>13585.907</v>
      </c>
      <c r="G25" s="189">
        <v>12.130274107142856</v>
      </c>
    </row>
    <row r="26" spans="1:7" s="156" customFormat="1" ht="12">
      <c r="A26" s="188" t="s">
        <v>398</v>
      </c>
      <c r="B26" s="161">
        <v>346472</v>
      </c>
      <c r="C26" s="161">
        <v>171225</v>
      </c>
      <c r="D26" s="189">
        <v>49.41957791683022</v>
      </c>
      <c r="E26" s="161">
        <v>138588.8</v>
      </c>
      <c r="F26" s="161">
        <v>14378.438</v>
      </c>
      <c r="G26" s="189">
        <v>10.374891766145605</v>
      </c>
    </row>
    <row r="27" spans="1:7" s="156" customFormat="1" ht="12">
      <c r="A27" s="188" t="s">
        <v>399</v>
      </c>
      <c r="B27" s="161">
        <v>339486</v>
      </c>
      <c r="C27" s="161">
        <v>185232</v>
      </c>
      <c r="D27" s="189">
        <v>54.56248564005585</v>
      </c>
      <c r="E27" s="161">
        <v>135794.4</v>
      </c>
      <c r="F27" s="161">
        <v>15351.549</v>
      </c>
      <c r="G27" s="189">
        <v>11.304994167653453</v>
      </c>
    </row>
    <row r="28" spans="1:7" s="156" customFormat="1" ht="12">
      <c r="A28" s="188" t="s">
        <v>400</v>
      </c>
      <c r="B28" s="161">
        <v>373772</v>
      </c>
      <c r="C28" s="161">
        <v>187576</v>
      </c>
      <c r="D28" s="189">
        <v>50.18460451826247</v>
      </c>
      <c r="E28" s="161">
        <v>149508.8</v>
      </c>
      <c r="F28" s="161">
        <v>15611.579</v>
      </c>
      <c r="G28" s="189">
        <v>10.441913118157593</v>
      </c>
    </row>
    <row r="29" spans="1:7" s="156" customFormat="1" ht="12">
      <c r="A29" s="188" t="s">
        <v>401</v>
      </c>
      <c r="B29" s="161">
        <v>346570</v>
      </c>
      <c r="C29" s="161">
        <v>198523</v>
      </c>
      <c r="D29" s="189">
        <v>57.2822229275471</v>
      </c>
      <c r="E29" s="161">
        <v>138628</v>
      </c>
      <c r="F29" s="161">
        <v>16104.647</v>
      </c>
      <c r="G29" s="189">
        <v>11.617167527483625</v>
      </c>
    </row>
    <row r="30" spans="1:7" s="156" customFormat="1" ht="12">
      <c r="A30" s="188" t="s">
        <v>402</v>
      </c>
      <c r="B30" s="161">
        <v>332500</v>
      </c>
      <c r="C30" s="161">
        <v>155005</v>
      </c>
      <c r="D30" s="189">
        <v>46.61804511278196</v>
      </c>
      <c r="E30" s="161">
        <v>133000</v>
      </c>
      <c r="F30" s="161">
        <v>12688.777</v>
      </c>
      <c r="G30" s="189">
        <v>9.540433834586466</v>
      </c>
    </row>
    <row r="31" spans="1:7" s="156" customFormat="1" ht="12">
      <c r="A31" s="188" t="s">
        <v>403</v>
      </c>
      <c r="B31" s="161">
        <v>332500</v>
      </c>
      <c r="C31" s="161">
        <v>182868</v>
      </c>
      <c r="D31" s="189">
        <v>54.997894736842106</v>
      </c>
      <c r="E31" s="161">
        <v>133000</v>
      </c>
      <c r="F31" s="161">
        <v>15000.735</v>
      </c>
      <c r="G31" s="189">
        <v>11.278748120300753</v>
      </c>
    </row>
    <row r="32" spans="1:7" s="156" customFormat="1" ht="12">
      <c r="A32" s="188" t="s">
        <v>404</v>
      </c>
      <c r="B32" s="161">
        <v>325514</v>
      </c>
      <c r="C32" s="161">
        <v>145625</v>
      </c>
      <c r="D32" s="189">
        <v>44.73693911782596</v>
      </c>
      <c r="E32" s="161">
        <v>130205.6</v>
      </c>
      <c r="F32" s="161">
        <v>12110.155</v>
      </c>
      <c r="G32" s="189">
        <v>9.300794282273573</v>
      </c>
    </row>
    <row r="33" s="156" customFormat="1" ht="8.25"/>
    <row r="34" spans="1:2" s="156" customFormat="1" ht="15.75">
      <c r="A34" s="208" t="s">
        <v>21</v>
      </c>
      <c r="B34" s="208"/>
    </row>
    <row r="35" spans="1:7" s="156" customFormat="1" ht="38.25">
      <c r="A35" s="168" t="s">
        <v>53</v>
      </c>
      <c r="B35" s="169" t="s">
        <v>54</v>
      </c>
      <c r="C35" s="169" t="s">
        <v>55</v>
      </c>
      <c r="D35" s="170" t="s">
        <v>56</v>
      </c>
      <c r="E35" s="171" t="s">
        <v>57</v>
      </c>
      <c r="F35" s="171" t="s">
        <v>58</v>
      </c>
      <c r="G35" s="170" t="s">
        <v>56</v>
      </c>
    </row>
    <row r="36" spans="1:7" s="156" customFormat="1" ht="12">
      <c r="A36" s="188" t="s">
        <v>393</v>
      </c>
      <c r="B36" s="161">
        <v>0</v>
      </c>
      <c r="C36" s="161">
        <v>0</v>
      </c>
      <c r="D36" s="189">
        <v>0</v>
      </c>
      <c r="E36" s="161">
        <v>8175878.195</v>
      </c>
      <c r="F36" s="161">
        <v>6581202.561</v>
      </c>
      <c r="G36" s="189">
        <v>80.49535969144902</v>
      </c>
    </row>
    <row r="37" spans="1:7" s="156" customFormat="1" ht="12">
      <c r="A37" s="188" t="s">
        <v>394</v>
      </c>
      <c r="B37" s="161">
        <v>0</v>
      </c>
      <c r="C37" s="161">
        <v>0</v>
      </c>
      <c r="D37" s="189">
        <v>0</v>
      </c>
      <c r="E37" s="161">
        <v>9638597.96</v>
      </c>
      <c r="F37" s="161">
        <v>8120598.033</v>
      </c>
      <c r="G37" s="189">
        <v>84.25082223265592</v>
      </c>
    </row>
    <row r="38" spans="1:7" s="156" customFormat="1" ht="12">
      <c r="A38" s="188" t="s">
        <v>395</v>
      </c>
      <c r="B38" s="161">
        <v>0</v>
      </c>
      <c r="C38" s="161">
        <v>0</v>
      </c>
      <c r="D38" s="189">
        <v>0</v>
      </c>
      <c r="E38" s="161">
        <v>12491314.443</v>
      </c>
      <c r="F38" s="161">
        <v>10232964.346</v>
      </c>
      <c r="G38" s="189">
        <v>81.92063687688565</v>
      </c>
    </row>
    <row r="39" spans="1:7" s="156" customFormat="1" ht="12">
      <c r="A39" s="188" t="s">
        <v>396</v>
      </c>
      <c r="B39" s="161">
        <v>0</v>
      </c>
      <c r="C39" s="161">
        <v>0</v>
      </c>
      <c r="D39" s="189">
        <v>0</v>
      </c>
      <c r="E39" s="161">
        <v>11722943.247</v>
      </c>
      <c r="F39" s="161">
        <v>10549716.899</v>
      </c>
      <c r="G39" s="189">
        <v>89.99204957935595</v>
      </c>
    </row>
    <row r="40" spans="1:7" s="156" customFormat="1" ht="12">
      <c r="A40" s="188" t="s">
        <v>397</v>
      </c>
      <c r="B40" s="161">
        <v>0</v>
      </c>
      <c r="C40" s="161">
        <v>0</v>
      </c>
      <c r="D40" s="189">
        <v>0</v>
      </c>
      <c r="E40" s="161">
        <v>15277729.104</v>
      </c>
      <c r="F40" s="161">
        <v>11650059.655</v>
      </c>
      <c r="G40" s="189">
        <v>76.25517886653581</v>
      </c>
    </row>
    <row r="41" spans="1:7" s="156" customFormat="1" ht="12">
      <c r="A41" s="188" t="s">
        <v>398</v>
      </c>
      <c r="B41" s="161">
        <v>0</v>
      </c>
      <c r="C41" s="161">
        <v>0</v>
      </c>
      <c r="D41" s="189">
        <v>0</v>
      </c>
      <c r="E41" s="161">
        <v>16636067.887</v>
      </c>
      <c r="F41" s="161">
        <v>12935401.035</v>
      </c>
      <c r="G41" s="189">
        <v>77.75515898867046</v>
      </c>
    </row>
    <row r="42" spans="1:7" s="156" customFormat="1" ht="12">
      <c r="A42" s="188" t="s">
        <v>399</v>
      </c>
      <c r="B42" s="161">
        <v>0</v>
      </c>
      <c r="C42" s="161">
        <v>0</v>
      </c>
      <c r="D42" s="189">
        <v>0</v>
      </c>
      <c r="E42" s="161">
        <v>19456658.02</v>
      </c>
      <c r="F42" s="161">
        <v>13560277.39</v>
      </c>
      <c r="G42" s="189">
        <v>69.69479227142216</v>
      </c>
    </row>
    <row r="43" spans="1:7" s="156" customFormat="1" ht="12">
      <c r="A43" s="188" t="s">
        <v>400</v>
      </c>
      <c r="B43" s="161">
        <v>0</v>
      </c>
      <c r="C43" s="161">
        <v>0</v>
      </c>
      <c r="D43" s="189">
        <v>0</v>
      </c>
      <c r="E43" s="161">
        <v>17444070.882</v>
      </c>
      <c r="F43" s="161">
        <v>13302212.66</v>
      </c>
      <c r="G43" s="189">
        <v>76.25635523945355</v>
      </c>
    </row>
    <row r="44" spans="1:7" s="156" customFormat="1" ht="12">
      <c r="A44" s="188" t="s">
        <v>401</v>
      </c>
      <c r="B44" s="161">
        <v>0</v>
      </c>
      <c r="C44" s="161">
        <v>0</v>
      </c>
      <c r="D44" s="189">
        <v>0</v>
      </c>
      <c r="E44" s="161">
        <v>18091628.03</v>
      </c>
      <c r="F44" s="161">
        <v>14310980.932</v>
      </c>
      <c r="G44" s="189">
        <v>79.10278117739965</v>
      </c>
    </row>
    <row r="45" spans="1:7" s="156" customFormat="1" ht="12">
      <c r="A45" s="188" t="s">
        <v>402</v>
      </c>
      <c r="B45" s="161">
        <v>0</v>
      </c>
      <c r="C45" s="161">
        <v>0</v>
      </c>
      <c r="D45" s="189">
        <v>0</v>
      </c>
      <c r="E45" s="161">
        <v>20996331.195</v>
      </c>
      <c r="F45" s="161">
        <v>16839479.088</v>
      </c>
      <c r="G45" s="189">
        <v>80.20200734883673</v>
      </c>
    </row>
    <row r="46" spans="1:7" s="156" customFormat="1" ht="12">
      <c r="A46" s="188" t="s">
        <v>403</v>
      </c>
      <c r="B46" s="161">
        <v>0</v>
      </c>
      <c r="C46" s="161">
        <v>0</v>
      </c>
      <c r="D46" s="189">
        <v>0</v>
      </c>
      <c r="E46" s="161">
        <v>21704973.023</v>
      </c>
      <c r="F46" s="161">
        <v>16465195.698</v>
      </c>
      <c r="G46" s="189">
        <v>75.85909312373902</v>
      </c>
    </row>
    <row r="47" spans="1:7" s="156" customFormat="1" ht="12">
      <c r="A47" s="188" t="s">
        <v>404</v>
      </c>
      <c r="B47" s="161">
        <v>0</v>
      </c>
      <c r="C47" s="161">
        <v>0</v>
      </c>
      <c r="D47" s="189">
        <v>0</v>
      </c>
      <c r="E47" s="161">
        <v>22842847.982</v>
      </c>
      <c r="F47" s="161">
        <v>17498822.585</v>
      </c>
      <c r="G47" s="189">
        <v>76.60525779792846</v>
      </c>
    </row>
    <row r="48" s="156" customFormat="1" ht="8.25"/>
    <row r="49" spans="1:2" s="156" customFormat="1" ht="15.75">
      <c r="A49" s="208" t="s">
        <v>22</v>
      </c>
      <c r="B49" s="208"/>
    </row>
    <row r="50" spans="1:7" s="156" customFormat="1" ht="38.25">
      <c r="A50" s="168" t="s">
        <v>53</v>
      </c>
      <c r="B50" s="169" t="s">
        <v>54</v>
      </c>
      <c r="C50" s="169" t="s">
        <v>55</v>
      </c>
      <c r="D50" s="170" t="s">
        <v>56</v>
      </c>
      <c r="E50" s="171" t="s">
        <v>57</v>
      </c>
      <c r="F50" s="171" t="s">
        <v>58</v>
      </c>
      <c r="G50" s="170" t="s">
        <v>56</v>
      </c>
    </row>
    <row r="51" spans="1:7" s="156" customFormat="1" ht="12">
      <c r="A51" s="188" t="s">
        <v>393</v>
      </c>
      <c r="B51" s="161">
        <v>2618020</v>
      </c>
      <c r="C51" s="161">
        <v>1217714</v>
      </c>
      <c r="D51" s="189">
        <v>46.51278447070687</v>
      </c>
      <c r="E51" s="161">
        <v>243863</v>
      </c>
      <c r="F51" s="161">
        <v>102213.022</v>
      </c>
      <c r="G51" s="189">
        <v>41.91411653264333</v>
      </c>
    </row>
    <row r="52" spans="1:7" s="156" customFormat="1" ht="12">
      <c r="A52" s="188" t="s">
        <v>394</v>
      </c>
      <c r="B52" s="161">
        <v>2547776</v>
      </c>
      <c r="C52" s="161">
        <v>1329869</v>
      </c>
      <c r="D52" s="189">
        <v>52.19724967972066</v>
      </c>
      <c r="E52" s="161">
        <v>226574</v>
      </c>
      <c r="F52" s="161">
        <v>109957.01</v>
      </c>
      <c r="G52" s="189">
        <v>48.530285911004796</v>
      </c>
    </row>
    <row r="53" spans="1:7" s="156" customFormat="1" ht="12">
      <c r="A53" s="188" t="s">
        <v>395</v>
      </c>
      <c r="B53" s="161">
        <v>3584706</v>
      </c>
      <c r="C53" s="161">
        <v>1779849</v>
      </c>
      <c r="D53" s="189">
        <v>49.651184783354616</v>
      </c>
      <c r="E53" s="161">
        <v>316120.4</v>
      </c>
      <c r="F53" s="161">
        <v>146677.814</v>
      </c>
      <c r="G53" s="189">
        <v>46.39935100676831</v>
      </c>
    </row>
    <row r="54" spans="1:7" s="156" customFormat="1" ht="12">
      <c r="A54" s="188" t="s">
        <v>396</v>
      </c>
      <c r="B54" s="161">
        <v>3062616</v>
      </c>
      <c r="C54" s="161">
        <v>1592841</v>
      </c>
      <c r="D54" s="189">
        <v>52.00916471408756</v>
      </c>
      <c r="E54" s="161">
        <v>277606</v>
      </c>
      <c r="F54" s="161">
        <v>132760.858</v>
      </c>
      <c r="G54" s="189">
        <v>47.82348292183887</v>
      </c>
    </row>
    <row r="55" spans="1:7" s="156" customFormat="1" ht="12">
      <c r="A55" s="188" t="s">
        <v>397</v>
      </c>
      <c r="B55" s="161">
        <v>3179030</v>
      </c>
      <c r="C55" s="161">
        <v>1692693</v>
      </c>
      <c r="D55" s="189">
        <v>53.24558119929664</v>
      </c>
      <c r="E55" s="161">
        <v>285951.5</v>
      </c>
      <c r="F55" s="161">
        <v>140364.021</v>
      </c>
      <c r="G55" s="189">
        <v>49.086653156217054</v>
      </c>
    </row>
    <row r="56" s="156" customFormat="1" ht="8.25"/>
    <row r="57" spans="1:2" s="156" customFormat="1" ht="15.75">
      <c r="A57" s="208" t="s">
        <v>23</v>
      </c>
      <c r="B57" s="208"/>
    </row>
    <row r="58" spans="1:7" s="156" customFormat="1" ht="38.25">
      <c r="A58" s="168" t="s">
        <v>53</v>
      </c>
      <c r="B58" s="169" t="s">
        <v>54</v>
      </c>
      <c r="C58" s="169" t="s">
        <v>55</v>
      </c>
      <c r="D58" s="170" t="s">
        <v>56</v>
      </c>
      <c r="E58" s="171" t="s">
        <v>57</v>
      </c>
      <c r="F58" s="171" t="s">
        <v>58</v>
      </c>
      <c r="G58" s="170" t="s">
        <v>56</v>
      </c>
    </row>
    <row r="59" spans="1:7" s="156" customFormat="1" ht="12">
      <c r="A59" s="188" t="s">
        <v>393</v>
      </c>
      <c r="B59" s="161">
        <v>182861595</v>
      </c>
      <c r="C59" s="161">
        <v>144386310</v>
      </c>
      <c r="D59" s="189">
        <v>78.95934080636232</v>
      </c>
      <c r="E59" s="161">
        <v>24656596.611</v>
      </c>
      <c r="F59" s="161">
        <v>13345389.028</v>
      </c>
      <c r="G59" s="189">
        <v>54.12502478969967</v>
      </c>
    </row>
    <row r="60" spans="1:7" s="156" customFormat="1" ht="12">
      <c r="A60" s="188" t="s">
        <v>394</v>
      </c>
      <c r="B60" s="161">
        <v>150281816</v>
      </c>
      <c r="C60" s="161">
        <v>104201623</v>
      </c>
      <c r="D60" s="189">
        <v>69.33747925963311</v>
      </c>
      <c r="E60" s="161">
        <v>15589081.364</v>
      </c>
      <c r="F60" s="161">
        <v>9595232.356</v>
      </c>
      <c r="G60" s="189">
        <v>61.55098002219909</v>
      </c>
    </row>
    <row r="61" spans="1:7" s="156" customFormat="1" ht="12">
      <c r="A61" s="188" t="s">
        <v>395</v>
      </c>
      <c r="B61" s="161">
        <v>175316866</v>
      </c>
      <c r="C61" s="161">
        <v>127075180</v>
      </c>
      <c r="D61" s="189">
        <v>72.48314603114112</v>
      </c>
      <c r="E61" s="161">
        <v>23899578.309</v>
      </c>
      <c r="F61" s="161">
        <v>11718097.221</v>
      </c>
      <c r="G61" s="189">
        <v>49.03056057933562</v>
      </c>
    </row>
    <row r="62" spans="1:7" s="156" customFormat="1" ht="12">
      <c r="A62" s="188" t="s">
        <v>396</v>
      </c>
      <c r="B62" s="161">
        <v>166434490</v>
      </c>
      <c r="C62" s="161">
        <v>123818964</v>
      </c>
      <c r="D62" s="189">
        <v>74.39501511976273</v>
      </c>
      <c r="E62" s="161">
        <v>17320935.683</v>
      </c>
      <c r="F62" s="161">
        <v>11430015.777</v>
      </c>
      <c r="G62" s="189">
        <v>65.98959771104185</v>
      </c>
    </row>
    <row r="63" spans="1:7" s="156" customFormat="1" ht="12">
      <c r="A63" s="188" t="s">
        <v>397</v>
      </c>
      <c r="B63" s="161">
        <v>201371353</v>
      </c>
      <c r="C63" s="161">
        <v>154600184</v>
      </c>
      <c r="D63" s="189">
        <v>76.77367296628334</v>
      </c>
      <c r="E63" s="161">
        <v>21184630.832</v>
      </c>
      <c r="F63" s="161">
        <v>14337044.729</v>
      </c>
      <c r="G63" s="189">
        <v>67.6766323789012</v>
      </c>
    </row>
    <row r="64" spans="1:7" s="156" customFormat="1" ht="12">
      <c r="A64" s="188" t="s">
        <v>398</v>
      </c>
      <c r="B64" s="161">
        <v>196491688</v>
      </c>
      <c r="C64" s="161">
        <v>141646640</v>
      </c>
      <c r="D64" s="189">
        <v>72.08785340578885</v>
      </c>
      <c r="E64" s="161">
        <v>26834808.083</v>
      </c>
      <c r="F64" s="161">
        <v>13068251.787</v>
      </c>
      <c r="G64" s="189">
        <v>48.698882982803255</v>
      </c>
    </row>
    <row r="65" spans="1:7" s="156" customFormat="1" ht="12">
      <c r="A65" s="188" t="s">
        <v>399</v>
      </c>
      <c r="B65" s="161">
        <v>234621052</v>
      </c>
      <c r="C65" s="161">
        <v>184220046</v>
      </c>
      <c r="D65" s="189">
        <v>78.51812291763144</v>
      </c>
      <c r="E65" s="161">
        <v>32248752.332</v>
      </c>
      <c r="F65" s="161">
        <v>16875307.219</v>
      </c>
      <c r="G65" s="189">
        <v>52.328558467221264</v>
      </c>
    </row>
    <row r="66" spans="1:7" s="156" customFormat="1" ht="12">
      <c r="A66" s="188" t="s">
        <v>400</v>
      </c>
      <c r="B66" s="161">
        <v>238239530</v>
      </c>
      <c r="C66" s="161">
        <v>175812076</v>
      </c>
      <c r="D66" s="189">
        <v>73.7963494135503</v>
      </c>
      <c r="E66" s="161">
        <v>33157446.941</v>
      </c>
      <c r="F66" s="161">
        <v>16145458.578</v>
      </c>
      <c r="G66" s="189">
        <v>48.693310455201974</v>
      </c>
    </row>
    <row r="67" spans="1:7" s="156" customFormat="1" ht="12">
      <c r="A67" s="188" t="s">
        <v>401</v>
      </c>
      <c r="B67" s="161">
        <v>226741552</v>
      </c>
      <c r="C67" s="161">
        <v>174359229</v>
      </c>
      <c r="D67" s="189">
        <v>76.89778404621664</v>
      </c>
      <c r="E67" s="161">
        <v>23978080.013</v>
      </c>
      <c r="F67" s="161">
        <v>15975831.754</v>
      </c>
      <c r="G67" s="189">
        <v>66.6268180994413</v>
      </c>
    </row>
    <row r="68" spans="1:7" s="156" customFormat="1" ht="12">
      <c r="A68" s="188" t="s">
        <v>402</v>
      </c>
      <c r="B68" s="161">
        <v>225345261</v>
      </c>
      <c r="C68" s="161">
        <v>161062481</v>
      </c>
      <c r="D68" s="189">
        <v>71.47364905091126</v>
      </c>
      <c r="E68" s="161">
        <v>30987317.894</v>
      </c>
      <c r="F68" s="161">
        <v>14830254.819</v>
      </c>
      <c r="G68" s="189">
        <v>47.85911084570358</v>
      </c>
    </row>
    <row r="69" spans="1:7" s="156" customFormat="1" ht="12">
      <c r="A69" s="188" t="s">
        <v>403</v>
      </c>
      <c r="B69" s="161">
        <v>214994742</v>
      </c>
      <c r="C69" s="161">
        <v>161023058</v>
      </c>
      <c r="D69" s="189">
        <v>74.89627723081712</v>
      </c>
      <c r="E69" s="161">
        <v>22728107.905</v>
      </c>
      <c r="F69" s="161">
        <v>14700288.119</v>
      </c>
      <c r="G69" s="189">
        <v>64.67889091535885</v>
      </c>
    </row>
    <row r="70" spans="1:7" s="156" customFormat="1" ht="12">
      <c r="A70" s="188" t="s">
        <v>404</v>
      </c>
      <c r="B70" s="161">
        <v>231890226</v>
      </c>
      <c r="C70" s="161">
        <v>173862363</v>
      </c>
      <c r="D70" s="189">
        <v>74.97614970628386</v>
      </c>
      <c r="E70" s="161">
        <v>31799658.563</v>
      </c>
      <c r="F70" s="161">
        <v>16084109.168</v>
      </c>
      <c r="G70" s="189">
        <v>50.57950272055567</v>
      </c>
    </row>
    <row r="71" s="156" customFormat="1" ht="8.25"/>
    <row r="72" spans="1:2" s="156" customFormat="1" ht="15.75">
      <c r="A72" s="208" t="s">
        <v>24</v>
      </c>
      <c r="B72" s="208"/>
    </row>
    <row r="73" spans="1:7" s="156" customFormat="1" ht="38.25">
      <c r="A73" s="168" t="s">
        <v>53</v>
      </c>
      <c r="B73" s="169" t="s">
        <v>54</v>
      </c>
      <c r="C73" s="169" t="s">
        <v>55</v>
      </c>
      <c r="D73" s="170" t="s">
        <v>56</v>
      </c>
      <c r="E73" s="171" t="s">
        <v>57</v>
      </c>
      <c r="F73" s="171" t="s">
        <v>58</v>
      </c>
      <c r="G73" s="170" t="s">
        <v>56</v>
      </c>
    </row>
    <row r="74" spans="1:7" s="156" customFormat="1" ht="12">
      <c r="A74" s="188" t="s">
        <v>393</v>
      </c>
      <c r="B74" s="161">
        <v>373406280</v>
      </c>
      <c r="C74" s="161">
        <v>316822297</v>
      </c>
      <c r="D74" s="189">
        <v>84.84653686060128</v>
      </c>
      <c r="E74" s="161">
        <v>38610081.624</v>
      </c>
      <c r="F74" s="161">
        <v>26413957.149</v>
      </c>
      <c r="G74" s="189">
        <v>68.41207280064671</v>
      </c>
    </row>
    <row r="75" spans="1:7" s="156" customFormat="1" ht="12">
      <c r="A75" s="188" t="s">
        <v>394</v>
      </c>
      <c r="B75" s="161">
        <v>334570238</v>
      </c>
      <c r="C75" s="161">
        <v>269628266</v>
      </c>
      <c r="D75" s="189">
        <v>80.58943545361019</v>
      </c>
      <c r="E75" s="161">
        <v>34612732.54</v>
      </c>
      <c r="F75" s="161">
        <v>22474575.153</v>
      </c>
      <c r="G75" s="189">
        <v>64.93152520399073</v>
      </c>
    </row>
    <row r="76" spans="1:7" s="156" customFormat="1" ht="12">
      <c r="A76" s="188" t="s">
        <v>395</v>
      </c>
      <c r="B76" s="161">
        <v>348624156</v>
      </c>
      <c r="C76" s="161">
        <v>280068804</v>
      </c>
      <c r="D76" s="189">
        <v>80.33545558443747</v>
      </c>
      <c r="E76" s="161">
        <v>35969826.904</v>
      </c>
      <c r="F76" s="161">
        <v>23313643.501</v>
      </c>
      <c r="G76" s="189">
        <v>64.81444451545977</v>
      </c>
    </row>
    <row r="77" spans="1:7" s="156" customFormat="1" ht="12">
      <c r="A77" s="188" t="s">
        <v>396</v>
      </c>
      <c r="B77" s="161">
        <v>336873952</v>
      </c>
      <c r="C77" s="161">
        <v>276748757</v>
      </c>
      <c r="D77" s="189">
        <v>82.15202017162787</v>
      </c>
      <c r="E77" s="161">
        <v>34640817.043</v>
      </c>
      <c r="F77" s="161">
        <v>23165322.913</v>
      </c>
      <c r="G77" s="189">
        <v>66.87291146812342</v>
      </c>
    </row>
    <row r="78" spans="1:7" s="156" customFormat="1" ht="12">
      <c r="A78" s="188" t="s">
        <v>397</v>
      </c>
      <c r="B78" s="161">
        <v>347421028</v>
      </c>
      <c r="C78" s="161">
        <v>281914093</v>
      </c>
      <c r="D78" s="189">
        <v>81.14479846625748</v>
      </c>
      <c r="E78" s="161">
        <v>35767524.209</v>
      </c>
      <c r="F78" s="161">
        <v>23524609.053</v>
      </c>
      <c r="G78" s="189">
        <v>65.77086218084008</v>
      </c>
    </row>
    <row r="79" spans="1:7" s="156" customFormat="1" ht="12">
      <c r="A79" s="188" t="s">
        <v>398</v>
      </c>
      <c r="B79" s="161">
        <v>363518706</v>
      </c>
      <c r="C79" s="161">
        <v>290858342</v>
      </c>
      <c r="D79" s="189">
        <v>80.0119325908912</v>
      </c>
      <c r="E79" s="161">
        <v>37571598.487</v>
      </c>
      <c r="F79" s="161">
        <v>24397587.84</v>
      </c>
      <c r="G79" s="189">
        <v>64.93625190964849</v>
      </c>
    </row>
    <row r="80" spans="1:7" s="156" customFormat="1" ht="12">
      <c r="A80" s="188" t="s">
        <v>399</v>
      </c>
      <c r="B80" s="161">
        <v>495084340</v>
      </c>
      <c r="C80" s="161">
        <v>395011114</v>
      </c>
      <c r="D80" s="189">
        <v>79.78663069811499</v>
      </c>
      <c r="E80" s="161">
        <v>51996439.128</v>
      </c>
      <c r="F80" s="161">
        <v>33029559.289</v>
      </c>
      <c r="G80" s="189">
        <v>63.5227331773449</v>
      </c>
    </row>
    <row r="81" spans="1:7" s="156" customFormat="1" ht="12">
      <c r="A81" s="188" t="s">
        <v>400</v>
      </c>
      <c r="B81" s="161">
        <v>479738204</v>
      </c>
      <c r="C81" s="161">
        <v>375563142</v>
      </c>
      <c r="D81" s="189">
        <v>78.28501855149314</v>
      </c>
      <c r="E81" s="161">
        <v>50266329.314</v>
      </c>
      <c r="F81" s="161">
        <v>31362704.346</v>
      </c>
      <c r="G81" s="189">
        <v>62.39306663927213</v>
      </c>
    </row>
    <row r="82" spans="1:7" s="156" customFormat="1" ht="12">
      <c r="A82" s="188" t="s">
        <v>401</v>
      </c>
      <c r="B82" s="161">
        <v>502778766</v>
      </c>
      <c r="C82" s="161">
        <v>412950618</v>
      </c>
      <c r="D82" s="189">
        <v>82.13366313882874</v>
      </c>
      <c r="E82" s="161">
        <v>53174081.718</v>
      </c>
      <c r="F82" s="161">
        <v>34368960.308</v>
      </c>
      <c r="G82" s="189">
        <v>64.6347980022864</v>
      </c>
    </row>
    <row r="83" spans="1:7" s="156" customFormat="1" ht="12">
      <c r="A83" s="188" t="s">
        <v>402</v>
      </c>
      <c r="B83" s="161">
        <v>538092626</v>
      </c>
      <c r="C83" s="161">
        <v>431313030</v>
      </c>
      <c r="D83" s="189">
        <v>80.15590795328981</v>
      </c>
      <c r="E83" s="161">
        <v>57250635.405</v>
      </c>
      <c r="F83" s="161">
        <v>35759541.339</v>
      </c>
      <c r="G83" s="189">
        <v>62.461387696453286</v>
      </c>
    </row>
    <row r="84" spans="1:7" s="156" customFormat="1" ht="12">
      <c r="A84" s="188" t="s">
        <v>403</v>
      </c>
      <c r="B84" s="161">
        <v>562008276</v>
      </c>
      <c r="C84" s="161">
        <v>445239009</v>
      </c>
      <c r="D84" s="189">
        <v>79.22285631964608</v>
      </c>
      <c r="E84" s="161">
        <v>59804961.964</v>
      </c>
      <c r="F84" s="161">
        <v>36363544.103</v>
      </c>
      <c r="G84" s="189">
        <v>60.80355694380222</v>
      </c>
    </row>
    <row r="85" spans="1:7" s="156" customFormat="1" ht="12">
      <c r="A85" s="188" t="s">
        <v>404</v>
      </c>
      <c r="B85" s="161">
        <v>678365952</v>
      </c>
      <c r="C85" s="161">
        <v>526587767</v>
      </c>
      <c r="D85" s="189">
        <v>77.62591348334652</v>
      </c>
      <c r="E85" s="161">
        <v>72648079.774</v>
      </c>
      <c r="F85" s="161">
        <v>43009141.453</v>
      </c>
      <c r="G85" s="189">
        <v>59.202034777514555</v>
      </c>
    </row>
    <row r="86" s="156" customFormat="1" ht="8.25"/>
    <row r="87" spans="1:2" s="156" customFormat="1" ht="15.75">
      <c r="A87" s="208" t="s">
        <v>25</v>
      </c>
      <c r="B87" s="208"/>
    </row>
    <row r="88" spans="1:7" s="156" customFormat="1" ht="38.25">
      <c r="A88" s="168" t="s">
        <v>53</v>
      </c>
      <c r="B88" s="169" t="s">
        <v>54</v>
      </c>
      <c r="C88" s="169" t="s">
        <v>55</v>
      </c>
      <c r="D88" s="170" t="s">
        <v>56</v>
      </c>
      <c r="E88" s="171" t="s">
        <v>57</v>
      </c>
      <c r="F88" s="171" t="s">
        <v>58</v>
      </c>
      <c r="G88" s="170" t="s">
        <v>56</v>
      </c>
    </row>
    <row r="89" spans="1:7" s="156" customFormat="1" ht="12">
      <c r="A89" s="188" t="s">
        <v>393</v>
      </c>
      <c r="B89" s="161">
        <v>0</v>
      </c>
      <c r="C89" s="161">
        <v>0</v>
      </c>
      <c r="D89" s="189">
        <v>0</v>
      </c>
      <c r="E89" s="161">
        <v>3056809.5</v>
      </c>
      <c r="F89" s="161">
        <v>1645598.756</v>
      </c>
      <c r="G89" s="189">
        <v>53.83386684711625</v>
      </c>
    </row>
    <row r="90" spans="1:7" s="156" customFormat="1" ht="12">
      <c r="A90" s="188" t="s">
        <v>394</v>
      </c>
      <c r="B90" s="161">
        <v>0</v>
      </c>
      <c r="C90" s="161">
        <v>0</v>
      </c>
      <c r="D90" s="189">
        <v>0</v>
      </c>
      <c r="E90" s="161">
        <v>3858514.5</v>
      </c>
      <c r="F90" s="161">
        <v>2557750.636</v>
      </c>
      <c r="G90" s="189">
        <v>66.28848060568387</v>
      </c>
    </row>
    <row r="91" spans="1:7" s="156" customFormat="1" ht="12">
      <c r="A91" s="188" t="s">
        <v>395</v>
      </c>
      <c r="B91" s="161">
        <v>0</v>
      </c>
      <c r="C91" s="161">
        <v>0</v>
      </c>
      <c r="D91" s="189">
        <v>0</v>
      </c>
      <c r="E91" s="161">
        <v>2888417.5</v>
      </c>
      <c r="F91" s="161">
        <v>1405337.265</v>
      </c>
      <c r="G91" s="189">
        <v>48.65422900255936</v>
      </c>
    </row>
    <row r="92" spans="1:7" s="156" customFormat="1" ht="12">
      <c r="A92" s="188" t="s">
        <v>396</v>
      </c>
      <c r="B92" s="161">
        <v>0</v>
      </c>
      <c r="C92" s="161">
        <v>0</v>
      </c>
      <c r="D92" s="189">
        <v>0</v>
      </c>
      <c r="E92" s="161">
        <v>575646.5</v>
      </c>
      <c r="F92" s="161">
        <v>176112.083</v>
      </c>
      <c r="G92" s="189">
        <v>30.59379028622601</v>
      </c>
    </row>
    <row r="93" spans="1:7" s="156" customFormat="1" ht="12">
      <c r="A93" s="188" t="s">
        <v>397</v>
      </c>
      <c r="B93" s="161">
        <v>0</v>
      </c>
      <c r="C93" s="161">
        <v>0</v>
      </c>
      <c r="D93" s="189">
        <v>0</v>
      </c>
      <c r="E93" s="161">
        <v>2777886</v>
      </c>
      <c r="F93" s="161">
        <v>134311.67</v>
      </c>
      <c r="G93" s="189">
        <v>4.835031747163131</v>
      </c>
    </row>
    <row r="94" spans="1:7" s="156" customFormat="1" ht="12">
      <c r="A94" s="188" t="s">
        <v>398</v>
      </c>
      <c r="B94" s="161">
        <v>0</v>
      </c>
      <c r="C94" s="161">
        <v>0</v>
      </c>
      <c r="D94" s="189">
        <v>0</v>
      </c>
      <c r="E94" s="161">
        <v>1090086</v>
      </c>
      <c r="F94" s="161">
        <v>538223.141</v>
      </c>
      <c r="G94" s="189">
        <v>49.374374223685095</v>
      </c>
    </row>
    <row r="95" spans="1:7" s="156" customFormat="1" ht="12">
      <c r="A95" s="188" t="s">
        <v>399</v>
      </c>
      <c r="B95" s="161">
        <v>0</v>
      </c>
      <c r="C95" s="161">
        <v>0</v>
      </c>
      <c r="D95" s="189">
        <v>0</v>
      </c>
      <c r="E95" s="161">
        <v>336347.5</v>
      </c>
      <c r="F95" s="161">
        <v>126731.007</v>
      </c>
      <c r="G95" s="189">
        <v>37.678593419008614</v>
      </c>
    </row>
    <row r="96" s="156" customFormat="1" ht="8.25"/>
    <row r="97" spans="1:2" s="156" customFormat="1" ht="15.75">
      <c r="A97" s="208" t="s">
        <v>26</v>
      </c>
      <c r="B97" s="208"/>
    </row>
    <row r="98" spans="1:7" s="156" customFormat="1" ht="38.25">
      <c r="A98" s="168" t="s">
        <v>53</v>
      </c>
      <c r="B98" s="169" t="s">
        <v>54</v>
      </c>
      <c r="C98" s="169" t="s">
        <v>55</v>
      </c>
      <c r="D98" s="170" t="s">
        <v>56</v>
      </c>
      <c r="E98" s="171" t="s">
        <v>57</v>
      </c>
      <c r="F98" s="171" t="s">
        <v>58</v>
      </c>
      <c r="G98" s="170" t="s">
        <v>56</v>
      </c>
    </row>
    <row r="99" spans="1:7" s="156" customFormat="1" ht="12">
      <c r="A99" s="188" t="s">
        <v>393</v>
      </c>
      <c r="B99" s="161">
        <v>446490</v>
      </c>
      <c r="C99" s="161">
        <v>219503</v>
      </c>
      <c r="D99" s="189">
        <v>49.161907321552555</v>
      </c>
      <c r="E99" s="161">
        <v>36493.116</v>
      </c>
      <c r="F99" s="161">
        <v>18474.231</v>
      </c>
      <c r="G99" s="189">
        <v>50.623879309182584</v>
      </c>
    </row>
    <row r="100" spans="1:7" s="156" customFormat="1" ht="12">
      <c r="A100" s="188" t="s">
        <v>394</v>
      </c>
      <c r="B100" s="161">
        <v>320550</v>
      </c>
      <c r="C100" s="161">
        <v>203155</v>
      </c>
      <c r="D100" s="189">
        <v>63.37700826704102</v>
      </c>
      <c r="E100" s="161">
        <v>26199.62</v>
      </c>
      <c r="F100" s="161">
        <v>17346.59</v>
      </c>
      <c r="G100" s="189">
        <v>66.20931906645974</v>
      </c>
    </row>
    <row r="101" s="156" customFormat="1" ht="8.25"/>
    <row r="102" spans="1:2" s="156" customFormat="1" ht="15.75">
      <c r="A102" s="208" t="s">
        <v>27</v>
      </c>
      <c r="B102" s="208"/>
    </row>
    <row r="103" spans="1:7" s="156" customFormat="1" ht="38.25">
      <c r="A103" s="168" t="s">
        <v>53</v>
      </c>
      <c r="B103" s="169" t="s">
        <v>54</v>
      </c>
      <c r="C103" s="169" t="s">
        <v>55</v>
      </c>
      <c r="D103" s="170" t="s">
        <v>56</v>
      </c>
      <c r="E103" s="171" t="s">
        <v>57</v>
      </c>
      <c r="F103" s="171" t="s">
        <v>58</v>
      </c>
      <c r="G103" s="170" t="s">
        <v>56</v>
      </c>
    </row>
    <row r="104" spans="1:7" s="156" customFormat="1" ht="12">
      <c r="A104" s="188" t="s">
        <v>393</v>
      </c>
      <c r="B104" s="161">
        <v>3517558058</v>
      </c>
      <c r="C104" s="161">
        <v>2755353556</v>
      </c>
      <c r="D104" s="189">
        <v>78.33143079851904</v>
      </c>
      <c r="E104" s="161">
        <v>340888419.739</v>
      </c>
      <c r="F104" s="161">
        <v>256042802.135</v>
      </c>
      <c r="G104" s="189">
        <v>75.11044298044453</v>
      </c>
    </row>
    <row r="105" spans="1:7" s="156" customFormat="1" ht="12">
      <c r="A105" s="188" t="s">
        <v>394</v>
      </c>
      <c r="B105" s="161">
        <v>3098055402</v>
      </c>
      <c r="C105" s="161">
        <v>2266305732</v>
      </c>
      <c r="D105" s="189">
        <v>73.15252433952439</v>
      </c>
      <c r="E105" s="161">
        <v>293725478.199</v>
      </c>
      <c r="F105" s="161">
        <v>209036134.847</v>
      </c>
      <c r="G105" s="189">
        <v>71.16717832198994</v>
      </c>
    </row>
    <row r="106" spans="1:7" s="156" customFormat="1" ht="12">
      <c r="A106" s="188" t="s">
        <v>395</v>
      </c>
      <c r="B106" s="161">
        <v>3406895152</v>
      </c>
      <c r="C106" s="161">
        <v>2259045166</v>
      </c>
      <c r="D106" s="189">
        <v>66.30803312728422</v>
      </c>
      <c r="E106" s="161">
        <v>318656407.327</v>
      </c>
      <c r="F106" s="161">
        <v>208655832.104</v>
      </c>
      <c r="G106" s="189">
        <v>65.47987967801343</v>
      </c>
    </row>
    <row r="107" spans="1:7" s="156" customFormat="1" ht="12">
      <c r="A107" s="188" t="s">
        <v>396</v>
      </c>
      <c r="B107" s="161">
        <v>3270883919</v>
      </c>
      <c r="C107" s="161">
        <v>2133584519</v>
      </c>
      <c r="D107" s="189">
        <v>65.22960067785884</v>
      </c>
      <c r="E107" s="161">
        <v>303770146.222</v>
      </c>
      <c r="F107" s="161">
        <v>196923819.024</v>
      </c>
      <c r="G107" s="189">
        <v>64.82658729738536</v>
      </c>
    </row>
    <row r="108" spans="1:7" s="156" customFormat="1" ht="12">
      <c r="A108" s="188" t="s">
        <v>397</v>
      </c>
      <c r="B108" s="161">
        <v>3391893510</v>
      </c>
      <c r="C108" s="161">
        <v>2051185140</v>
      </c>
      <c r="D108" s="189">
        <v>60.473158545593606</v>
      </c>
      <c r="E108" s="161">
        <v>310199513.396</v>
      </c>
      <c r="F108" s="161">
        <v>191626572.271</v>
      </c>
      <c r="G108" s="189">
        <v>61.77526527140935</v>
      </c>
    </row>
    <row r="109" spans="1:7" s="156" customFormat="1" ht="12">
      <c r="A109" s="188" t="s">
        <v>398</v>
      </c>
      <c r="B109" s="161">
        <v>3331792472</v>
      </c>
      <c r="C109" s="161">
        <v>2095887902</v>
      </c>
      <c r="D109" s="189">
        <v>62.905715755516</v>
      </c>
      <c r="E109" s="161">
        <v>310007608.836</v>
      </c>
      <c r="F109" s="161">
        <v>195770543.476</v>
      </c>
      <c r="G109" s="189">
        <v>63.15023821869043</v>
      </c>
    </row>
    <row r="110" spans="1:7" s="156" customFormat="1" ht="12">
      <c r="A110" s="188" t="s">
        <v>399</v>
      </c>
      <c r="B110" s="161">
        <v>3603346225</v>
      </c>
      <c r="C110" s="161">
        <v>2507383596</v>
      </c>
      <c r="D110" s="189">
        <v>69.5848647183494</v>
      </c>
      <c r="E110" s="161">
        <v>341901151.444</v>
      </c>
      <c r="F110" s="161">
        <v>233995797.536</v>
      </c>
      <c r="G110" s="189">
        <v>68.43960499920287</v>
      </c>
    </row>
    <row r="111" spans="1:7" s="156" customFormat="1" ht="12">
      <c r="A111" s="188" t="s">
        <v>400</v>
      </c>
      <c r="B111" s="161">
        <v>3448314848</v>
      </c>
      <c r="C111" s="161">
        <v>2398054180</v>
      </c>
      <c r="D111" s="189">
        <v>69.5427849748365</v>
      </c>
      <c r="E111" s="161">
        <v>327141697.059</v>
      </c>
      <c r="F111" s="161">
        <v>222751678.432</v>
      </c>
      <c r="G111" s="189">
        <v>68.09027416392803</v>
      </c>
    </row>
    <row r="112" spans="1:7" s="156" customFormat="1" ht="12">
      <c r="A112" s="188" t="s">
        <v>401</v>
      </c>
      <c r="B112" s="161">
        <v>3249906561</v>
      </c>
      <c r="C112" s="161">
        <v>2512312344</v>
      </c>
      <c r="D112" s="189">
        <v>77.3041408066501</v>
      </c>
      <c r="E112" s="161">
        <v>314263090.025</v>
      </c>
      <c r="F112" s="161">
        <v>232061299.712</v>
      </c>
      <c r="G112" s="189">
        <v>73.84300195531688</v>
      </c>
    </row>
    <row r="113" spans="1:7" s="156" customFormat="1" ht="12">
      <c r="A113" s="188" t="s">
        <v>402</v>
      </c>
      <c r="B113" s="161">
        <v>3369614388</v>
      </c>
      <c r="C113" s="161">
        <v>2507132156</v>
      </c>
      <c r="D113" s="189">
        <v>74.40412662435486</v>
      </c>
      <c r="E113" s="161">
        <v>321712391.952</v>
      </c>
      <c r="F113" s="161">
        <v>231814884.776</v>
      </c>
      <c r="G113" s="189">
        <v>72.05656063462645</v>
      </c>
    </row>
    <row r="114" spans="1:7" s="156" customFormat="1" ht="12">
      <c r="A114" s="188" t="s">
        <v>403</v>
      </c>
      <c r="B114" s="161">
        <v>3416998017</v>
      </c>
      <c r="C114" s="161">
        <v>2304415828</v>
      </c>
      <c r="D114" s="189">
        <v>67.43977656806466</v>
      </c>
      <c r="E114" s="161">
        <v>319491406.238</v>
      </c>
      <c r="F114" s="161">
        <v>214424481.473</v>
      </c>
      <c r="G114" s="189">
        <v>67.11431897272001</v>
      </c>
    </row>
    <row r="115" spans="1:7" s="156" customFormat="1" ht="12">
      <c r="A115" s="188" t="s">
        <v>404</v>
      </c>
      <c r="B115" s="161">
        <v>3606823919</v>
      </c>
      <c r="C115" s="161">
        <v>2611802954</v>
      </c>
      <c r="D115" s="189">
        <v>72.41282115940187</v>
      </c>
      <c r="E115" s="161">
        <v>346324699.422</v>
      </c>
      <c r="F115" s="161">
        <v>244896707.791</v>
      </c>
      <c r="G115" s="189">
        <v>70.71303554142149</v>
      </c>
    </row>
    <row r="116" s="156" customFormat="1" ht="8.25"/>
    <row r="117" spans="1:2" s="156" customFormat="1" ht="15.75">
      <c r="A117" s="208" t="s">
        <v>28</v>
      </c>
      <c r="B117" s="208"/>
    </row>
    <row r="118" spans="1:7" s="156" customFormat="1" ht="38.25">
      <c r="A118" s="168" t="s">
        <v>53</v>
      </c>
      <c r="B118" s="169" t="s">
        <v>54</v>
      </c>
      <c r="C118" s="169" t="s">
        <v>55</v>
      </c>
      <c r="D118" s="170" t="s">
        <v>56</v>
      </c>
      <c r="E118" s="171" t="s">
        <v>57</v>
      </c>
      <c r="F118" s="171" t="s">
        <v>58</v>
      </c>
      <c r="G118" s="170" t="s">
        <v>56</v>
      </c>
    </row>
    <row r="119" spans="1:7" s="156" customFormat="1" ht="12">
      <c r="A119" s="188" t="s">
        <v>393</v>
      </c>
      <c r="B119" s="161">
        <v>0</v>
      </c>
      <c r="C119" s="161">
        <v>0</v>
      </c>
      <c r="D119" s="189">
        <v>0</v>
      </c>
      <c r="E119" s="161">
        <v>9281736</v>
      </c>
      <c r="F119" s="161">
        <v>6643953.092</v>
      </c>
      <c r="G119" s="189">
        <v>71.58093154125478</v>
      </c>
    </row>
    <row r="120" spans="1:7" s="156" customFormat="1" ht="12">
      <c r="A120" s="188" t="s">
        <v>394</v>
      </c>
      <c r="B120" s="161">
        <v>0</v>
      </c>
      <c r="C120" s="161">
        <v>0</v>
      </c>
      <c r="D120" s="189">
        <v>0</v>
      </c>
      <c r="E120" s="161">
        <v>9601128</v>
      </c>
      <c r="F120" s="161">
        <v>6495694.282</v>
      </c>
      <c r="G120" s="189">
        <v>67.65553257908863</v>
      </c>
    </row>
    <row r="121" spans="1:7" s="156" customFormat="1" ht="12">
      <c r="A121" s="188" t="s">
        <v>395</v>
      </c>
      <c r="B121" s="161">
        <v>0</v>
      </c>
      <c r="C121" s="161">
        <v>0</v>
      </c>
      <c r="D121" s="189">
        <v>0</v>
      </c>
      <c r="E121" s="161">
        <v>17008055</v>
      </c>
      <c r="F121" s="161">
        <v>10927524.288</v>
      </c>
      <c r="G121" s="189">
        <v>64.24911189433477</v>
      </c>
    </row>
    <row r="122" spans="1:7" s="156" customFormat="1" ht="12">
      <c r="A122" s="188" t="s">
        <v>396</v>
      </c>
      <c r="B122" s="161">
        <v>0</v>
      </c>
      <c r="C122" s="161">
        <v>0</v>
      </c>
      <c r="D122" s="189">
        <v>0</v>
      </c>
      <c r="E122" s="161">
        <v>14521536</v>
      </c>
      <c r="F122" s="161">
        <v>10856501.959</v>
      </c>
      <c r="G122" s="189">
        <v>74.7613885955315</v>
      </c>
    </row>
    <row r="123" spans="1:7" s="156" customFormat="1" ht="12">
      <c r="A123" s="188" t="s">
        <v>397</v>
      </c>
      <c r="B123" s="161">
        <v>0</v>
      </c>
      <c r="C123" s="161">
        <v>0</v>
      </c>
      <c r="D123" s="189">
        <v>0</v>
      </c>
      <c r="E123" s="161">
        <v>20733768</v>
      </c>
      <c r="F123" s="161">
        <v>13540205.08</v>
      </c>
      <c r="G123" s="189">
        <v>65.3050862727894</v>
      </c>
    </row>
    <row r="124" spans="1:7" s="156" customFormat="1" ht="12">
      <c r="A124" s="188" t="s">
        <v>398</v>
      </c>
      <c r="B124" s="161">
        <v>0</v>
      </c>
      <c r="C124" s="161">
        <v>0</v>
      </c>
      <c r="D124" s="189">
        <v>0</v>
      </c>
      <c r="E124" s="161">
        <v>15870887</v>
      </c>
      <c r="F124" s="161">
        <v>10598601.725</v>
      </c>
      <c r="G124" s="189">
        <v>66.78014735408298</v>
      </c>
    </row>
    <row r="125" spans="1:7" s="156" customFormat="1" ht="12">
      <c r="A125" s="188" t="s">
        <v>399</v>
      </c>
      <c r="B125" s="161">
        <v>0</v>
      </c>
      <c r="C125" s="161">
        <v>0</v>
      </c>
      <c r="D125" s="189">
        <v>0</v>
      </c>
      <c r="E125" s="161">
        <v>14200920</v>
      </c>
      <c r="F125" s="161">
        <v>8070295.778</v>
      </c>
      <c r="G125" s="189">
        <v>56.829386955211355</v>
      </c>
    </row>
    <row r="126" spans="1:7" s="156" customFormat="1" ht="12">
      <c r="A126" s="188" t="s">
        <v>400</v>
      </c>
      <c r="B126" s="161">
        <v>0</v>
      </c>
      <c r="C126" s="161">
        <v>0</v>
      </c>
      <c r="D126" s="189">
        <v>0</v>
      </c>
      <c r="E126" s="161">
        <v>13907088</v>
      </c>
      <c r="F126" s="161">
        <v>9728279.857</v>
      </c>
      <c r="G126" s="189">
        <v>69.95195440627111</v>
      </c>
    </row>
    <row r="127" spans="1:7" s="156" customFormat="1" ht="12">
      <c r="A127" s="188" t="s">
        <v>401</v>
      </c>
      <c r="B127" s="161">
        <v>0</v>
      </c>
      <c r="C127" s="161">
        <v>0</v>
      </c>
      <c r="D127" s="189">
        <v>0</v>
      </c>
      <c r="E127" s="161">
        <v>9405072</v>
      </c>
      <c r="F127" s="161">
        <v>6407368.286</v>
      </c>
      <c r="G127" s="189">
        <v>68.12673295855683</v>
      </c>
    </row>
    <row r="128" spans="1:7" s="156" customFormat="1" ht="12">
      <c r="A128" s="188" t="s">
        <v>402</v>
      </c>
      <c r="B128" s="161">
        <v>0</v>
      </c>
      <c r="C128" s="161">
        <v>0</v>
      </c>
      <c r="D128" s="189">
        <v>0</v>
      </c>
      <c r="E128" s="161">
        <v>3872160</v>
      </c>
      <c r="F128" s="161">
        <v>3152763.763</v>
      </c>
      <c r="G128" s="189">
        <v>81.42131944444445</v>
      </c>
    </row>
    <row r="129" spans="1:7" s="156" customFormat="1" ht="12">
      <c r="A129" s="188" t="s">
        <v>403</v>
      </c>
      <c r="B129" s="161">
        <v>0</v>
      </c>
      <c r="C129" s="161">
        <v>0</v>
      </c>
      <c r="D129" s="189">
        <v>0</v>
      </c>
      <c r="E129" s="161">
        <v>9068616</v>
      </c>
      <c r="F129" s="161">
        <v>7405023.097</v>
      </c>
      <c r="G129" s="189">
        <v>81.65549293299</v>
      </c>
    </row>
    <row r="130" spans="1:7" s="156" customFormat="1" ht="12">
      <c r="A130" s="188" t="s">
        <v>404</v>
      </c>
      <c r="B130" s="161">
        <v>0</v>
      </c>
      <c r="C130" s="161">
        <v>0</v>
      </c>
      <c r="D130" s="189">
        <v>0</v>
      </c>
      <c r="E130" s="161">
        <v>7381368</v>
      </c>
      <c r="F130" s="161">
        <v>6041640.683</v>
      </c>
      <c r="G130" s="189">
        <v>81.84987773269128</v>
      </c>
    </row>
    <row r="131" s="156" customFormat="1" ht="8.25"/>
    <row r="132" spans="1:2" s="156" customFormat="1" ht="15.75">
      <c r="A132" s="208" t="s">
        <v>29</v>
      </c>
      <c r="B132" s="208"/>
    </row>
    <row r="133" spans="1:7" s="156" customFormat="1" ht="38.25">
      <c r="A133" s="168" t="s">
        <v>53</v>
      </c>
      <c r="B133" s="169" t="s">
        <v>54</v>
      </c>
      <c r="C133" s="169" t="s">
        <v>55</v>
      </c>
      <c r="D133" s="170" t="s">
        <v>56</v>
      </c>
      <c r="E133" s="171" t="s">
        <v>57</v>
      </c>
      <c r="F133" s="171" t="s">
        <v>58</v>
      </c>
      <c r="G133" s="170" t="s">
        <v>56</v>
      </c>
    </row>
    <row r="134" spans="1:7" s="156" customFormat="1" ht="12">
      <c r="A134" s="188" t="s">
        <v>393</v>
      </c>
      <c r="B134" s="161">
        <v>0</v>
      </c>
      <c r="C134" s="161">
        <v>0</v>
      </c>
      <c r="D134" s="189">
        <v>0</v>
      </c>
      <c r="E134" s="161">
        <v>38263.5</v>
      </c>
      <c r="F134" s="161">
        <v>18220.959</v>
      </c>
      <c r="G134" s="189">
        <v>47.61968716923439</v>
      </c>
    </row>
    <row r="135" spans="1:7" s="156" customFormat="1" ht="12">
      <c r="A135" s="188" t="s">
        <v>394</v>
      </c>
      <c r="B135" s="161">
        <v>0</v>
      </c>
      <c r="C135" s="161">
        <v>0</v>
      </c>
      <c r="D135" s="189">
        <v>0</v>
      </c>
      <c r="E135" s="161">
        <v>45438</v>
      </c>
      <c r="F135" s="161">
        <v>19605.117</v>
      </c>
      <c r="G135" s="189">
        <v>43.14696289449359</v>
      </c>
    </row>
    <row r="136" spans="1:7" s="156" customFormat="1" ht="12">
      <c r="A136" s="188" t="s">
        <v>395</v>
      </c>
      <c r="B136" s="161">
        <v>0</v>
      </c>
      <c r="C136" s="161">
        <v>0</v>
      </c>
      <c r="D136" s="189">
        <v>0</v>
      </c>
      <c r="E136" s="161">
        <v>42244.5</v>
      </c>
      <c r="F136" s="161">
        <v>19623.927</v>
      </c>
      <c r="G136" s="189">
        <v>46.453211660689554</v>
      </c>
    </row>
    <row r="137" spans="1:7" s="156" customFormat="1" ht="12">
      <c r="A137" s="188" t="s">
        <v>396</v>
      </c>
      <c r="B137" s="161">
        <v>0</v>
      </c>
      <c r="C137" s="161">
        <v>0</v>
      </c>
      <c r="D137" s="189">
        <v>0</v>
      </c>
      <c r="E137" s="161">
        <v>42699</v>
      </c>
      <c r="F137" s="161">
        <v>23027.435</v>
      </c>
      <c r="G137" s="189">
        <v>53.929682193962385</v>
      </c>
    </row>
    <row r="138" spans="1:7" s="156" customFormat="1" ht="12">
      <c r="A138" s="188" t="s">
        <v>397</v>
      </c>
      <c r="B138" s="161">
        <v>0</v>
      </c>
      <c r="C138" s="161">
        <v>0</v>
      </c>
      <c r="D138" s="189">
        <v>0</v>
      </c>
      <c r="E138" s="161">
        <v>44916</v>
      </c>
      <c r="F138" s="161">
        <v>22186.495</v>
      </c>
      <c r="G138" s="189">
        <v>49.395527206340724</v>
      </c>
    </row>
    <row r="139" spans="1:7" s="156" customFormat="1" ht="12">
      <c r="A139" s="188" t="s">
        <v>398</v>
      </c>
      <c r="B139" s="161">
        <v>0</v>
      </c>
      <c r="C139" s="161">
        <v>0</v>
      </c>
      <c r="D139" s="189">
        <v>0</v>
      </c>
      <c r="E139" s="161">
        <v>40149</v>
      </c>
      <c r="F139" s="161">
        <v>19482.765</v>
      </c>
      <c r="G139" s="189">
        <v>48.52615258163342</v>
      </c>
    </row>
    <row r="140" spans="1:7" s="156" customFormat="1" ht="12">
      <c r="A140" s="188" t="s">
        <v>399</v>
      </c>
      <c r="B140" s="161">
        <v>0</v>
      </c>
      <c r="C140" s="161">
        <v>0</v>
      </c>
      <c r="D140" s="189">
        <v>0</v>
      </c>
      <c r="E140" s="161">
        <v>44572.5</v>
      </c>
      <c r="F140" s="161">
        <v>20147.79</v>
      </c>
      <c r="G140" s="189">
        <v>45.20228840652869</v>
      </c>
    </row>
    <row r="141" spans="1:7" s="156" customFormat="1" ht="12">
      <c r="A141" s="188" t="s">
        <v>400</v>
      </c>
      <c r="B141" s="161">
        <v>0</v>
      </c>
      <c r="C141" s="161">
        <v>0</v>
      </c>
      <c r="D141" s="189">
        <v>0</v>
      </c>
      <c r="E141" s="161">
        <v>40800</v>
      </c>
      <c r="F141" s="161">
        <v>19160.3</v>
      </c>
      <c r="G141" s="189">
        <v>46.96151960784314</v>
      </c>
    </row>
    <row r="142" spans="1:7" s="156" customFormat="1" ht="12">
      <c r="A142" s="188" t="s">
        <v>401</v>
      </c>
      <c r="B142" s="161">
        <v>0</v>
      </c>
      <c r="C142" s="161">
        <v>0</v>
      </c>
      <c r="D142" s="189">
        <v>0</v>
      </c>
      <c r="E142" s="161">
        <v>45396</v>
      </c>
      <c r="F142" s="161">
        <v>22569.84</v>
      </c>
      <c r="G142" s="189">
        <v>49.71768437747819</v>
      </c>
    </row>
    <row r="143" spans="1:7" s="156" customFormat="1" ht="12">
      <c r="A143" s="188" t="s">
        <v>402</v>
      </c>
      <c r="B143" s="161">
        <v>0</v>
      </c>
      <c r="C143" s="161">
        <v>0</v>
      </c>
      <c r="D143" s="189">
        <v>0</v>
      </c>
      <c r="E143" s="161">
        <v>51646.5</v>
      </c>
      <c r="F143" s="161">
        <v>23944.645</v>
      </c>
      <c r="G143" s="189">
        <v>46.36257055173148</v>
      </c>
    </row>
    <row r="144" spans="1:7" s="156" customFormat="1" ht="12">
      <c r="A144" s="188" t="s">
        <v>403</v>
      </c>
      <c r="B144" s="161">
        <v>0</v>
      </c>
      <c r="C144" s="161">
        <v>0</v>
      </c>
      <c r="D144" s="189">
        <v>0</v>
      </c>
      <c r="E144" s="161">
        <v>37278</v>
      </c>
      <c r="F144" s="161">
        <v>17812.875</v>
      </c>
      <c r="G144" s="189">
        <v>47.78388057299211</v>
      </c>
    </row>
    <row r="145" spans="1:7" s="156" customFormat="1" ht="12">
      <c r="A145" s="188" t="s">
        <v>404</v>
      </c>
      <c r="B145" s="161">
        <v>0</v>
      </c>
      <c r="C145" s="161">
        <v>0</v>
      </c>
      <c r="D145" s="189">
        <v>0</v>
      </c>
      <c r="E145" s="161">
        <v>42601.5</v>
      </c>
      <c r="F145" s="161">
        <v>21112.575</v>
      </c>
      <c r="G145" s="189">
        <v>49.55829020104926</v>
      </c>
    </row>
    <row r="146" s="156" customFormat="1" ht="8.25"/>
    <row r="147" spans="1:2" s="156" customFormat="1" ht="15.75">
      <c r="A147" s="208" t="s">
        <v>30</v>
      </c>
      <c r="B147" s="208"/>
    </row>
    <row r="148" spans="1:7" s="156" customFormat="1" ht="38.25">
      <c r="A148" s="168" t="s">
        <v>53</v>
      </c>
      <c r="B148" s="169" t="s">
        <v>54</v>
      </c>
      <c r="C148" s="169" t="s">
        <v>55</v>
      </c>
      <c r="D148" s="170" t="s">
        <v>56</v>
      </c>
      <c r="E148" s="171" t="s">
        <v>57</v>
      </c>
      <c r="F148" s="171" t="s">
        <v>58</v>
      </c>
      <c r="G148" s="170" t="s">
        <v>56</v>
      </c>
    </row>
    <row r="149" spans="1:7" s="156" customFormat="1" ht="12">
      <c r="A149" s="188" t="s">
        <v>393</v>
      </c>
      <c r="B149" s="161">
        <v>1592802</v>
      </c>
      <c r="C149" s="161">
        <v>1112257</v>
      </c>
      <c r="D149" s="189">
        <v>69.83021116246715</v>
      </c>
      <c r="E149" s="161">
        <v>211560</v>
      </c>
      <c r="F149" s="161">
        <v>98411.824</v>
      </c>
      <c r="G149" s="189">
        <v>46.517216865191905</v>
      </c>
    </row>
    <row r="150" spans="1:7" s="156" customFormat="1" ht="12">
      <c r="A150" s="188" t="s">
        <v>394</v>
      </c>
      <c r="B150" s="161">
        <v>1396050</v>
      </c>
      <c r="C150" s="161">
        <v>911107</v>
      </c>
      <c r="D150" s="189">
        <v>65.26320690519681</v>
      </c>
      <c r="E150" s="161">
        <v>186140</v>
      </c>
      <c r="F150" s="161">
        <v>79888.317</v>
      </c>
      <c r="G150" s="189">
        <v>42.9184038895455</v>
      </c>
    </row>
    <row r="151" spans="1:7" s="156" customFormat="1" ht="12">
      <c r="A151" s="188" t="s">
        <v>395</v>
      </c>
      <c r="B151" s="161">
        <v>1581396</v>
      </c>
      <c r="C151" s="161">
        <v>950830</v>
      </c>
      <c r="D151" s="189">
        <v>60.125989948121784</v>
      </c>
      <c r="E151" s="161">
        <v>206718</v>
      </c>
      <c r="F151" s="161">
        <v>83709.01</v>
      </c>
      <c r="G151" s="189">
        <v>40.49430141545486</v>
      </c>
    </row>
    <row r="152" spans="1:7" s="156" customFormat="1" ht="12">
      <c r="A152" s="188" t="s">
        <v>396</v>
      </c>
      <c r="B152" s="161">
        <v>1524132</v>
      </c>
      <c r="C152" s="161">
        <v>943806</v>
      </c>
      <c r="D152" s="189">
        <v>61.924164048783176</v>
      </c>
      <c r="E152" s="161">
        <v>201922</v>
      </c>
      <c r="F152" s="161">
        <v>83276.881</v>
      </c>
      <c r="G152" s="189">
        <v>41.24210388169689</v>
      </c>
    </row>
    <row r="153" spans="1:7" s="156" customFormat="1" ht="12">
      <c r="A153" s="188" t="s">
        <v>397</v>
      </c>
      <c r="B153" s="161">
        <v>1619190</v>
      </c>
      <c r="C153" s="161">
        <v>1009333</v>
      </c>
      <c r="D153" s="189">
        <v>62.335674009844425</v>
      </c>
      <c r="E153" s="161">
        <v>214970</v>
      </c>
      <c r="F153" s="161">
        <v>88606.269</v>
      </c>
      <c r="G153" s="189">
        <v>41.217969484114064</v>
      </c>
    </row>
    <row r="154" spans="1:7" s="156" customFormat="1" ht="12">
      <c r="A154" s="188" t="s">
        <v>398</v>
      </c>
      <c r="B154" s="161">
        <v>1523910</v>
      </c>
      <c r="C154" s="161">
        <v>1067041</v>
      </c>
      <c r="D154" s="189">
        <v>70.0199486846336</v>
      </c>
      <c r="E154" s="161">
        <v>203188</v>
      </c>
      <c r="F154" s="161">
        <v>93239.911</v>
      </c>
      <c r="G154" s="189">
        <v>45.8884929228104</v>
      </c>
    </row>
    <row r="155" spans="1:7" s="156" customFormat="1" ht="12">
      <c r="A155" s="188" t="s">
        <v>399</v>
      </c>
      <c r="B155" s="161">
        <v>1649280</v>
      </c>
      <c r="C155" s="161">
        <v>1057349</v>
      </c>
      <c r="D155" s="189">
        <v>64.10973273185876</v>
      </c>
      <c r="E155" s="161">
        <v>219904</v>
      </c>
      <c r="F155" s="161">
        <v>93070.29</v>
      </c>
      <c r="G155" s="189">
        <v>42.323145554423746</v>
      </c>
    </row>
    <row r="156" spans="1:7" s="156" customFormat="1" ht="12">
      <c r="A156" s="188" t="s">
        <v>400</v>
      </c>
      <c r="B156" s="161">
        <v>1824300</v>
      </c>
      <c r="C156" s="161">
        <v>1177452</v>
      </c>
      <c r="D156" s="189">
        <v>64.5426739023187</v>
      </c>
      <c r="E156" s="161">
        <v>243240</v>
      </c>
      <c r="F156" s="161">
        <v>104748.069</v>
      </c>
      <c r="G156" s="189">
        <v>43.06366921558954</v>
      </c>
    </row>
    <row r="157" spans="1:7" s="156" customFormat="1" ht="12">
      <c r="A157" s="188" t="s">
        <v>401</v>
      </c>
      <c r="B157" s="161">
        <v>1855530</v>
      </c>
      <c r="C157" s="161">
        <v>1272969</v>
      </c>
      <c r="D157" s="189">
        <v>68.60406460687781</v>
      </c>
      <c r="E157" s="161">
        <v>247404</v>
      </c>
      <c r="F157" s="161">
        <v>112529.787</v>
      </c>
      <c r="G157" s="189">
        <v>45.48422297133433</v>
      </c>
    </row>
    <row r="158" spans="1:7" s="156" customFormat="1" ht="12">
      <c r="A158" s="188" t="s">
        <v>402</v>
      </c>
      <c r="B158" s="161">
        <v>2113530</v>
      </c>
      <c r="C158" s="161">
        <v>1366959</v>
      </c>
      <c r="D158" s="189">
        <v>64.67658372485842</v>
      </c>
      <c r="E158" s="161">
        <v>281804</v>
      </c>
      <c r="F158" s="161">
        <v>119653.121</v>
      </c>
      <c r="G158" s="189">
        <v>42.459695745979474</v>
      </c>
    </row>
    <row r="159" spans="1:7" s="156" customFormat="1" ht="12">
      <c r="A159" s="188" t="s">
        <v>403</v>
      </c>
      <c r="B159" s="161">
        <v>1801590</v>
      </c>
      <c r="C159" s="161">
        <v>1252810</v>
      </c>
      <c r="D159" s="189">
        <v>69.53912932465211</v>
      </c>
      <c r="E159" s="161">
        <v>240212</v>
      </c>
      <c r="F159" s="161">
        <v>109119.591</v>
      </c>
      <c r="G159" s="189">
        <v>45.42636962349924</v>
      </c>
    </row>
    <row r="160" spans="1:7" s="156" customFormat="1" ht="12">
      <c r="A160" s="188" t="s">
        <v>404</v>
      </c>
      <c r="B160" s="161">
        <v>1231866</v>
      </c>
      <c r="C160" s="161">
        <v>839329</v>
      </c>
      <c r="D160" s="189">
        <v>68.13476465784427</v>
      </c>
      <c r="E160" s="161">
        <v>163448</v>
      </c>
      <c r="F160" s="161">
        <v>73299.047</v>
      </c>
      <c r="G160" s="189">
        <v>44.84548419069062</v>
      </c>
    </row>
    <row r="161" s="156" customFormat="1" ht="8.25"/>
    <row r="162" spans="1:2" s="156" customFormat="1" ht="15.75">
      <c r="A162" s="208" t="s">
        <v>31</v>
      </c>
      <c r="B162" s="208"/>
    </row>
    <row r="163" spans="1:7" s="156" customFormat="1" ht="38.25">
      <c r="A163" s="168" t="s">
        <v>53</v>
      </c>
      <c r="B163" s="169" t="s">
        <v>54</v>
      </c>
      <c r="C163" s="169" t="s">
        <v>55</v>
      </c>
      <c r="D163" s="170" t="s">
        <v>56</v>
      </c>
      <c r="E163" s="171" t="s">
        <v>57</v>
      </c>
      <c r="F163" s="171" t="s">
        <v>58</v>
      </c>
      <c r="G163" s="170" t="s">
        <v>56</v>
      </c>
    </row>
    <row r="164" spans="1:7" s="156" customFormat="1" ht="12">
      <c r="A164" s="188" t="s">
        <v>393</v>
      </c>
      <c r="B164" s="161">
        <v>1882425</v>
      </c>
      <c r="C164" s="161">
        <v>797859</v>
      </c>
      <c r="D164" s="189">
        <v>42.38463683812104</v>
      </c>
      <c r="E164" s="161">
        <v>134892.278</v>
      </c>
      <c r="F164" s="161">
        <v>67118.146</v>
      </c>
      <c r="G164" s="189">
        <v>49.756848201496005</v>
      </c>
    </row>
    <row r="165" spans="1:7" s="156" customFormat="1" ht="12">
      <c r="A165" s="188" t="s">
        <v>394</v>
      </c>
      <c r="B165" s="161">
        <v>1622106</v>
      </c>
      <c r="C165" s="161">
        <v>754453</v>
      </c>
      <c r="D165" s="189">
        <v>46.510708917912886</v>
      </c>
      <c r="E165" s="161">
        <v>122960.275</v>
      </c>
      <c r="F165" s="161">
        <v>62952.162</v>
      </c>
      <c r="G165" s="189">
        <v>51.1971545281596</v>
      </c>
    </row>
    <row r="166" spans="1:7" s="156" customFormat="1" ht="12">
      <c r="A166" s="188" t="s">
        <v>395</v>
      </c>
      <c r="B166" s="161">
        <v>2553695</v>
      </c>
      <c r="C166" s="161">
        <v>1396094</v>
      </c>
      <c r="D166" s="189">
        <v>54.66956703913349</v>
      </c>
      <c r="E166" s="161">
        <v>200250.138</v>
      </c>
      <c r="F166" s="161">
        <v>116042.044</v>
      </c>
      <c r="G166" s="189">
        <v>57.9485463325873</v>
      </c>
    </row>
    <row r="167" spans="1:7" s="156" customFormat="1" ht="12">
      <c r="A167" s="188" t="s">
        <v>396</v>
      </c>
      <c r="B167" s="161">
        <v>2273293</v>
      </c>
      <c r="C167" s="161">
        <v>1109977</v>
      </c>
      <c r="D167" s="189">
        <v>48.82683402447463</v>
      </c>
      <c r="E167" s="161">
        <v>170824.434</v>
      </c>
      <c r="F167" s="161">
        <v>92801.324</v>
      </c>
      <c r="G167" s="189">
        <v>54.325556260880106</v>
      </c>
    </row>
    <row r="168" spans="1:7" s="156" customFormat="1" ht="12">
      <c r="A168" s="188" t="s">
        <v>397</v>
      </c>
      <c r="B168" s="161">
        <v>2691046</v>
      </c>
      <c r="C168" s="161">
        <v>1183991</v>
      </c>
      <c r="D168" s="189">
        <v>43.9974270228008</v>
      </c>
      <c r="E168" s="161">
        <v>199213.655</v>
      </c>
      <c r="F168" s="161">
        <v>99189.773</v>
      </c>
      <c r="G168" s="189">
        <v>49.79064964196355</v>
      </c>
    </row>
    <row r="169" spans="1:7" s="156" customFormat="1" ht="12">
      <c r="A169" s="188" t="s">
        <v>398</v>
      </c>
      <c r="B169" s="161">
        <v>2623691</v>
      </c>
      <c r="C169" s="161">
        <v>654317</v>
      </c>
      <c r="D169" s="189">
        <v>24.938798052057198</v>
      </c>
      <c r="E169" s="161">
        <v>193285.205</v>
      </c>
      <c r="F169" s="161">
        <v>54917.471</v>
      </c>
      <c r="G169" s="189">
        <v>28.412661486428824</v>
      </c>
    </row>
    <row r="170" spans="1:7" s="156" customFormat="1" ht="12">
      <c r="A170" s="188" t="s">
        <v>399</v>
      </c>
      <c r="B170" s="161">
        <v>2809302</v>
      </c>
      <c r="C170" s="161">
        <v>349604</v>
      </c>
      <c r="D170" s="189">
        <v>12.444514687278192</v>
      </c>
      <c r="E170" s="161">
        <v>209190.896</v>
      </c>
      <c r="F170" s="161">
        <v>29512.614</v>
      </c>
      <c r="G170" s="189">
        <v>14.10798202231516</v>
      </c>
    </row>
    <row r="171" spans="1:7" s="156" customFormat="1" ht="12">
      <c r="A171" s="188" t="s">
        <v>400</v>
      </c>
      <c r="B171" s="161">
        <v>2853230</v>
      </c>
      <c r="C171" s="161">
        <v>897829</v>
      </c>
      <c r="D171" s="189">
        <v>31.467109206057696</v>
      </c>
      <c r="E171" s="161">
        <v>211190.676</v>
      </c>
      <c r="F171" s="161">
        <v>75617.819</v>
      </c>
      <c r="G171" s="189">
        <v>35.80547230219577</v>
      </c>
    </row>
    <row r="172" spans="1:7" s="156" customFormat="1" ht="12">
      <c r="A172" s="188" t="s">
        <v>401</v>
      </c>
      <c r="B172" s="161">
        <v>2508342</v>
      </c>
      <c r="C172" s="161">
        <v>560194</v>
      </c>
      <c r="D172" s="189">
        <v>22.33323844994024</v>
      </c>
      <c r="E172" s="161">
        <v>181561.395</v>
      </c>
      <c r="F172" s="161">
        <v>47160.168</v>
      </c>
      <c r="G172" s="189">
        <v>25.974777292276258</v>
      </c>
    </row>
    <row r="173" spans="1:7" s="156" customFormat="1" ht="12">
      <c r="A173" s="188" t="s">
        <v>402</v>
      </c>
      <c r="B173" s="161">
        <v>2543910</v>
      </c>
      <c r="C173" s="161">
        <v>596180</v>
      </c>
      <c r="D173" s="189">
        <v>23.435577516500192</v>
      </c>
      <c r="E173" s="161">
        <v>200741.298</v>
      </c>
      <c r="F173" s="161">
        <v>50047.351</v>
      </c>
      <c r="G173" s="189">
        <v>24.93126800445417</v>
      </c>
    </row>
    <row r="174" spans="1:7" s="156" customFormat="1" ht="12">
      <c r="A174" s="188" t="s">
        <v>403</v>
      </c>
      <c r="B174" s="161">
        <v>2576533</v>
      </c>
      <c r="C174" s="161">
        <v>771101</v>
      </c>
      <c r="D174" s="189">
        <v>29.927852660920703</v>
      </c>
      <c r="E174" s="161">
        <v>200753.945</v>
      </c>
      <c r="F174" s="161">
        <v>64573.573</v>
      </c>
      <c r="G174" s="189">
        <v>32.1655312925482</v>
      </c>
    </row>
    <row r="175" spans="1:7" s="156" customFormat="1" ht="12">
      <c r="A175" s="188" t="s">
        <v>404</v>
      </c>
      <c r="B175" s="161">
        <v>2823875</v>
      </c>
      <c r="C175" s="161">
        <v>1313714</v>
      </c>
      <c r="D175" s="189">
        <v>46.52167677393653</v>
      </c>
      <c r="E175" s="161">
        <v>208128.923</v>
      </c>
      <c r="F175" s="161">
        <v>110894.54</v>
      </c>
      <c r="G175" s="189">
        <v>53.281657542618426</v>
      </c>
    </row>
    <row r="176" s="156" customFormat="1" ht="8.25"/>
    <row r="177" spans="1:2" s="156" customFormat="1" ht="15.75">
      <c r="A177" s="208" t="s">
        <v>32</v>
      </c>
      <c r="B177" s="208"/>
    </row>
    <row r="178" spans="1:7" s="156" customFormat="1" ht="38.25">
      <c r="A178" s="168" t="s">
        <v>53</v>
      </c>
      <c r="B178" s="169" t="s">
        <v>54</v>
      </c>
      <c r="C178" s="169" t="s">
        <v>55</v>
      </c>
      <c r="D178" s="170" t="s">
        <v>56</v>
      </c>
      <c r="E178" s="171" t="s">
        <v>57</v>
      </c>
      <c r="F178" s="171" t="s">
        <v>58</v>
      </c>
      <c r="G178" s="170" t="s">
        <v>56</v>
      </c>
    </row>
    <row r="179" spans="1:7" s="156" customFormat="1" ht="12">
      <c r="A179" s="188" t="s">
        <v>398</v>
      </c>
      <c r="B179" s="161">
        <v>626924</v>
      </c>
      <c r="C179" s="161">
        <v>206037</v>
      </c>
      <c r="D179" s="189">
        <v>32.86474915619756</v>
      </c>
      <c r="E179" s="161">
        <v>42908.729</v>
      </c>
      <c r="F179" s="161">
        <v>16470.359</v>
      </c>
      <c r="G179" s="189">
        <v>38.38463497718611</v>
      </c>
    </row>
    <row r="180" spans="1:7" s="156" customFormat="1" ht="12">
      <c r="A180" s="188" t="s">
        <v>399</v>
      </c>
      <c r="B180" s="161">
        <v>1071916</v>
      </c>
      <c r="C180" s="161">
        <v>467485</v>
      </c>
      <c r="D180" s="189">
        <v>43.612092738610116</v>
      </c>
      <c r="E180" s="161">
        <v>87006.981</v>
      </c>
      <c r="F180" s="161">
        <v>35100.394</v>
      </c>
      <c r="G180" s="189">
        <v>40.342043358566826</v>
      </c>
    </row>
    <row r="181" spans="1:7" s="156" customFormat="1" ht="12">
      <c r="A181" s="188" t="s">
        <v>400</v>
      </c>
      <c r="B181" s="161">
        <v>1116402</v>
      </c>
      <c r="C181" s="161">
        <v>514405</v>
      </c>
      <c r="D181" s="189">
        <v>46.07704034926487</v>
      </c>
      <c r="E181" s="161">
        <v>92429.246</v>
      </c>
      <c r="F181" s="161">
        <v>38594.663</v>
      </c>
      <c r="G181" s="189">
        <v>41.75589942603232</v>
      </c>
    </row>
    <row r="182" spans="1:7" s="156" customFormat="1" ht="12">
      <c r="A182" s="188" t="s">
        <v>401</v>
      </c>
      <c r="B182" s="161">
        <v>1490570</v>
      </c>
      <c r="C182" s="161">
        <v>632582</v>
      </c>
      <c r="D182" s="189">
        <v>42.43893275726735</v>
      </c>
      <c r="E182" s="161">
        <v>118179.546</v>
      </c>
      <c r="F182" s="161">
        <v>47452.486</v>
      </c>
      <c r="G182" s="189">
        <v>40.152875523823724</v>
      </c>
    </row>
    <row r="183" spans="1:7" s="156" customFormat="1" ht="12">
      <c r="A183" s="188" t="s">
        <v>402</v>
      </c>
      <c r="B183" s="161">
        <v>1765682</v>
      </c>
      <c r="C183" s="161">
        <v>924898</v>
      </c>
      <c r="D183" s="189">
        <v>52.38191248480757</v>
      </c>
      <c r="E183" s="161">
        <v>150508.011</v>
      </c>
      <c r="F183" s="161">
        <v>69367.35</v>
      </c>
      <c r="G183" s="189">
        <v>46.08880918637614</v>
      </c>
    </row>
    <row r="184" spans="1:7" s="156" customFormat="1" ht="12">
      <c r="A184" s="188" t="s">
        <v>403</v>
      </c>
      <c r="B184" s="161">
        <v>1839194</v>
      </c>
      <c r="C184" s="161">
        <v>1035294</v>
      </c>
      <c r="D184" s="189">
        <v>56.29063600685953</v>
      </c>
      <c r="E184" s="161">
        <v>161552.494</v>
      </c>
      <c r="F184" s="161">
        <v>77647.05</v>
      </c>
      <c r="G184" s="189">
        <v>48.063046306174634</v>
      </c>
    </row>
    <row r="185" spans="1:7" s="156" customFormat="1" ht="12">
      <c r="A185" s="188" t="s">
        <v>404</v>
      </c>
      <c r="B185" s="161">
        <v>2313250</v>
      </c>
      <c r="C185" s="161">
        <v>1223797</v>
      </c>
      <c r="D185" s="189">
        <v>52.903793364314275</v>
      </c>
      <c r="E185" s="161">
        <v>199417.963</v>
      </c>
      <c r="F185" s="161">
        <v>91784.775</v>
      </c>
      <c r="G185" s="189">
        <v>46.026332642862265</v>
      </c>
    </row>
    <row r="186" s="156" customFormat="1" ht="8.25"/>
    <row r="187" spans="1:2" s="156" customFormat="1" ht="15.75">
      <c r="A187" s="208" t="s">
        <v>33</v>
      </c>
      <c r="B187" s="208"/>
    </row>
    <row r="188" spans="1:7" s="156" customFormat="1" ht="38.25">
      <c r="A188" s="168" t="s">
        <v>53</v>
      </c>
      <c r="B188" s="169" t="s">
        <v>54</v>
      </c>
      <c r="C188" s="169" t="s">
        <v>55</v>
      </c>
      <c r="D188" s="170" t="s">
        <v>56</v>
      </c>
      <c r="E188" s="171" t="s">
        <v>57</v>
      </c>
      <c r="F188" s="171" t="s">
        <v>58</v>
      </c>
      <c r="G188" s="170" t="s">
        <v>56</v>
      </c>
    </row>
    <row r="189" spans="1:7" s="156" customFormat="1" ht="12">
      <c r="A189" s="188" t="s">
        <v>393</v>
      </c>
      <c r="B189" s="161">
        <v>11195865</v>
      </c>
      <c r="C189" s="161">
        <v>6519929</v>
      </c>
      <c r="D189" s="189">
        <v>58.23515199584847</v>
      </c>
      <c r="E189" s="161">
        <v>1007627.85</v>
      </c>
      <c r="F189" s="161">
        <v>553963.598</v>
      </c>
      <c r="G189" s="189">
        <v>54.97700346412616</v>
      </c>
    </row>
    <row r="190" spans="1:7" s="156" customFormat="1" ht="12">
      <c r="A190" s="188" t="s">
        <v>394</v>
      </c>
      <c r="B190" s="161">
        <v>10486035</v>
      </c>
      <c r="C190" s="161">
        <v>6286708</v>
      </c>
      <c r="D190" s="189">
        <v>59.95314720959829</v>
      </c>
      <c r="E190" s="161">
        <v>943743.15</v>
      </c>
      <c r="F190" s="161">
        <v>528667.054</v>
      </c>
      <c r="G190" s="189">
        <v>56.01810768109946</v>
      </c>
    </row>
    <row r="191" spans="1:7" s="156" customFormat="1" ht="12">
      <c r="A191" s="188" t="s">
        <v>395</v>
      </c>
      <c r="B191" s="161">
        <v>12640095</v>
      </c>
      <c r="C191" s="161">
        <v>7999665</v>
      </c>
      <c r="D191" s="189">
        <v>63.28801326255855</v>
      </c>
      <c r="E191" s="161">
        <v>1137608.55</v>
      </c>
      <c r="F191" s="161">
        <v>667491.636</v>
      </c>
      <c r="G191" s="189">
        <v>58.67498411470273</v>
      </c>
    </row>
    <row r="192" spans="1:7" s="156" customFormat="1" ht="12">
      <c r="A192" s="188" t="s">
        <v>396</v>
      </c>
      <c r="B192" s="161">
        <v>11408400</v>
      </c>
      <c r="C192" s="161">
        <v>6973995</v>
      </c>
      <c r="D192" s="189">
        <v>61.13035132007994</v>
      </c>
      <c r="E192" s="161">
        <v>1026756</v>
      </c>
      <c r="F192" s="161">
        <v>583514.595</v>
      </c>
      <c r="G192" s="189">
        <v>56.83089214964412</v>
      </c>
    </row>
    <row r="193" spans="1:7" s="156" customFormat="1" ht="12">
      <c r="A193" s="188" t="s">
        <v>397</v>
      </c>
      <c r="B193" s="161">
        <v>12278880</v>
      </c>
      <c r="C193" s="161">
        <v>7784438</v>
      </c>
      <c r="D193" s="189">
        <v>63.3969710592497</v>
      </c>
      <c r="E193" s="161">
        <v>1098277.6</v>
      </c>
      <c r="F193" s="161">
        <v>649743.629</v>
      </c>
      <c r="G193" s="189">
        <v>59.16023681080265</v>
      </c>
    </row>
    <row r="194" spans="1:7" s="156" customFormat="1" ht="12">
      <c r="A194" s="188" t="s">
        <v>398</v>
      </c>
      <c r="B194" s="161">
        <v>11857005</v>
      </c>
      <c r="C194" s="161">
        <v>7296526</v>
      </c>
      <c r="D194" s="189">
        <v>61.53768173328762</v>
      </c>
      <c r="E194" s="161">
        <v>1060543.225</v>
      </c>
      <c r="F194" s="161">
        <v>612093.472</v>
      </c>
      <c r="G194" s="189">
        <v>57.7150895476231</v>
      </c>
    </row>
    <row r="195" spans="1:7" s="156" customFormat="1" ht="12">
      <c r="A195" s="188" t="s">
        <v>399</v>
      </c>
      <c r="B195" s="161">
        <v>12430125</v>
      </c>
      <c r="C195" s="161">
        <v>8078531</v>
      </c>
      <c r="D195" s="189">
        <v>64.99155076879758</v>
      </c>
      <c r="E195" s="161">
        <v>1111805.625</v>
      </c>
      <c r="F195" s="161">
        <v>681595.583</v>
      </c>
      <c r="G195" s="189">
        <v>61.30528283664692</v>
      </c>
    </row>
    <row r="196" spans="1:7" s="156" customFormat="1" ht="12">
      <c r="A196" s="188" t="s">
        <v>400</v>
      </c>
      <c r="B196" s="161">
        <v>31650111</v>
      </c>
      <c r="C196" s="161">
        <v>12240480</v>
      </c>
      <c r="D196" s="189">
        <v>38.67436673444842</v>
      </c>
      <c r="E196" s="161">
        <v>3240094.875</v>
      </c>
      <c r="F196" s="161">
        <v>1023125.636</v>
      </c>
      <c r="G196" s="189">
        <v>31.577027077023477</v>
      </c>
    </row>
    <row r="197" spans="1:7" s="156" customFormat="1" ht="12">
      <c r="A197" s="188" t="s">
        <v>401</v>
      </c>
      <c r="B197" s="161">
        <v>75634005</v>
      </c>
      <c r="C197" s="161">
        <v>33861343</v>
      </c>
      <c r="D197" s="189">
        <v>44.76999862694036</v>
      </c>
      <c r="E197" s="161">
        <v>8051693.325</v>
      </c>
      <c r="F197" s="161">
        <v>2850172.665</v>
      </c>
      <c r="G197" s="189">
        <v>35.39842552311814</v>
      </c>
    </row>
    <row r="198" spans="1:7" s="156" customFormat="1" ht="12">
      <c r="A198" s="188" t="s">
        <v>402</v>
      </c>
      <c r="B198" s="161">
        <v>80673477</v>
      </c>
      <c r="C198" s="161">
        <v>41785093</v>
      </c>
      <c r="D198" s="189">
        <v>51.79532921334232</v>
      </c>
      <c r="E198" s="161">
        <v>8560216.625</v>
      </c>
      <c r="F198" s="161">
        <v>3733241.786</v>
      </c>
      <c r="G198" s="189">
        <v>43.61153402470116</v>
      </c>
    </row>
    <row r="199" spans="1:7" s="156" customFormat="1" ht="12">
      <c r="A199" s="188" t="s">
        <v>403</v>
      </c>
      <c r="B199" s="161">
        <v>81886653</v>
      </c>
      <c r="C199" s="161">
        <v>46114019</v>
      </c>
      <c r="D199" s="189">
        <v>56.314450903250375</v>
      </c>
      <c r="E199" s="161">
        <v>8805498.8</v>
      </c>
      <c r="F199" s="161">
        <v>3905963.291</v>
      </c>
      <c r="G199" s="189">
        <v>44.35822864458286</v>
      </c>
    </row>
    <row r="200" spans="1:7" s="156" customFormat="1" ht="12">
      <c r="A200" s="188" t="s">
        <v>404</v>
      </c>
      <c r="B200" s="161">
        <v>88893276</v>
      </c>
      <c r="C200" s="161">
        <v>58005196</v>
      </c>
      <c r="D200" s="189">
        <v>65.25262495669526</v>
      </c>
      <c r="E200" s="161">
        <v>9544029.094</v>
      </c>
      <c r="F200" s="161">
        <v>5033025.63</v>
      </c>
      <c r="G200" s="189">
        <v>52.73481021934529</v>
      </c>
    </row>
    <row r="201" s="156" customFormat="1" ht="8.25"/>
    <row r="202" spans="1:2" s="156" customFormat="1" ht="15.75">
      <c r="A202" s="208" t="s">
        <v>34</v>
      </c>
      <c r="B202" s="208"/>
    </row>
    <row r="203" spans="1:7" s="156" customFormat="1" ht="38.25">
      <c r="A203" s="168" t="s">
        <v>53</v>
      </c>
      <c r="B203" s="169" t="s">
        <v>54</v>
      </c>
      <c r="C203" s="169" t="s">
        <v>55</v>
      </c>
      <c r="D203" s="170" t="s">
        <v>56</v>
      </c>
      <c r="E203" s="171" t="s">
        <v>57</v>
      </c>
      <c r="F203" s="171" t="s">
        <v>58</v>
      </c>
      <c r="G203" s="170" t="s">
        <v>56</v>
      </c>
    </row>
    <row r="204" spans="1:7" s="156" customFormat="1" ht="12">
      <c r="A204" s="188" t="s">
        <v>393</v>
      </c>
      <c r="B204" s="161">
        <v>41690910</v>
      </c>
      <c r="C204" s="161">
        <v>31441067</v>
      </c>
      <c r="D204" s="189">
        <v>75.41468152170341</v>
      </c>
      <c r="E204" s="161">
        <v>4332394.263</v>
      </c>
      <c r="F204" s="161">
        <v>2786513.151</v>
      </c>
      <c r="G204" s="189">
        <v>64.31808791729074</v>
      </c>
    </row>
    <row r="205" spans="1:7" s="156" customFormat="1" ht="12">
      <c r="A205" s="188" t="s">
        <v>394</v>
      </c>
      <c r="B205" s="161">
        <v>36536960</v>
      </c>
      <c r="C205" s="161">
        <v>26514407</v>
      </c>
      <c r="D205" s="189">
        <v>72.56872766645063</v>
      </c>
      <c r="E205" s="161">
        <v>3771109.17</v>
      </c>
      <c r="F205" s="161">
        <v>2325869.907</v>
      </c>
      <c r="G205" s="189">
        <v>61.67601631644093</v>
      </c>
    </row>
    <row r="206" spans="1:7" s="156" customFormat="1" ht="12">
      <c r="A206" s="188" t="s">
        <v>395</v>
      </c>
      <c r="B206" s="161">
        <v>43802850</v>
      </c>
      <c r="C206" s="161">
        <v>28739696</v>
      </c>
      <c r="D206" s="189">
        <v>65.61147505242239</v>
      </c>
      <c r="E206" s="161">
        <v>4560158.93</v>
      </c>
      <c r="F206" s="161">
        <v>2485795.578</v>
      </c>
      <c r="G206" s="189">
        <v>54.511161039731576</v>
      </c>
    </row>
    <row r="207" spans="1:7" s="156" customFormat="1" ht="12">
      <c r="A207" s="188" t="s">
        <v>396</v>
      </c>
      <c r="B207" s="161">
        <v>46292840</v>
      </c>
      <c r="C207" s="161">
        <v>30071562</v>
      </c>
      <c r="D207" s="189">
        <v>64.95942353072311</v>
      </c>
      <c r="E207" s="161">
        <v>7065906.522</v>
      </c>
      <c r="F207" s="161">
        <v>2619500.763</v>
      </c>
      <c r="G207" s="189">
        <v>37.07239481366011</v>
      </c>
    </row>
    <row r="208" spans="1:7" s="156" customFormat="1" ht="12">
      <c r="A208" s="188" t="s">
        <v>397</v>
      </c>
      <c r="B208" s="161">
        <v>46588430</v>
      </c>
      <c r="C208" s="161">
        <v>28149189</v>
      </c>
      <c r="D208" s="189">
        <v>60.420986498149865</v>
      </c>
      <c r="E208" s="161">
        <v>7194226.995</v>
      </c>
      <c r="F208" s="161">
        <v>2447426.024</v>
      </c>
      <c r="G208" s="189">
        <v>34.01930500248276</v>
      </c>
    </row>
    <row r="209" spans="1:7" s="156" customFormat="1" ht="12">
      <c r="A209" s="188" t="s">
        <v>398</v>
      </c>
      <c r="B209" s="161">
        <v>51681520</v>
      </c>
      <c r="C209" s="161">
        <v>30794973</v>
      </c>
      <c r="D209" s="189">
        <v>59.58604352193976</v>
      </c>
      <c r="E209" s="161">
        <v>5444621.554</v>
      </c>
      <c r="F209" s="161">
        <v>2687575.167</v>
      </c>
      <c r="G209" s="189">
        <v>49.36201975370573</v>
      </c>
    </row>
    <row r="210" spans="1:7" s="156" customFormat="1" ht="12">
      <c r="A210" s="188" t="s">
        <v>399</v>
      </c>
      <c r="B210" s="161">
        <v>64631700</v>
      </c>
      <c r="C210" s="161">
        <v>44822277</v>
      </c>
      <c r="D210" s="189">
        <v>69.3502986924373</v>
      </c>
      <c r="E210" s="161">
        <v>10573257.601</v>
      </c>
      <c r="F210" s="161">
        <v>3932171.206</v>
      </c>
      <c r="G210" s="189">
        <v>37.18977967233204</v>
      </c>
    </row>
    <row r="211" spans="1:7" s="156" customFormat="1" ht="12">
      <c r="A211" s="188" t="s">
        <v>400</v>
      </c>
      <c r="B211" s="161">
        <v>65777195</v>
      </c>
      <c r="C211" s="161">
        <v>41509014</v>
      </c>
      <c r="D211" s="189">
        <v>63.105479034185024</v>
      </c>
      <c r="E211" s="161">
        <v>7009214.385</v>
      </c>
      <c r="F211" s="161">
        <v>3612429.946</v>
      </c>
      <c r="G211" s="189">
        <v>51.53830012291741</v>
      </c>
    </row>
    <row r="212" spans="1:7" s="156" customFormat="1" ht="12">
      <c r="A212" s="188" t="s">
        <v>401</v>
      </c>
      <c r="B212" s="161">
        <v>61699860</v>
      </c>
      <c r="C212" s="161">
        <v>41801192</v>
      </c>
      <c r="D212" s="189">
        <v>67.74924934999852</v>
      </c>
      <c r="E212" s="161">
        <v>6442284.532</v>
      </c>
      <c r="F212" s="161">
        <v>3629708.398</v>
      </c>
      <c r="G212" s="189">
        <v>56.3419448484552</v>
      </c>
    </row>
    <row r="213" spans="1:7" s="156" customFormat="1" ht="12">
      <c r="A213" s="188" t="s">
        <v>402</v>
      </c>
      <c r="B213" s="161">
        <v>60010520</v>
      </c>
      <c r="C213" s="161">
        <v>40831004</v>
      </c>
      <c r="D213" s="189">
        <v>68.03974369827156</v>
      </c>
      <c r="E213" s="161">
        <v>6236853.125</v>
      </c>
      <c r="F213" s="161">
        <v>3554103.863</v>
      </c>
      <c r="G213" s="189">
        <v>56.98553087218965</v>
      </c>
    </row>
    <row r="214" spans="1:7" s="156" customFormat="1" ht="12">
      <c r="A214" s="188" t="s">
        <v>403</v>
      </c>
      <c r="B214" s="161">
        <v>59459472</v>
      </c>
      <c r="C214" s="161">
        <v>40073205</v>
      </c>
      <c r="D214" s="189">
        <v>67.39583055833391</v>
      </c>
      <c r="E214" s="161">
        <v>6260899.821</v>
      </c>
      <c r="F214" s="161">
        <v>3472896.284</v>
      </c>
      <c r="G214" s="189">
        <v>55.46960314476497</v>
      </c>
    </row>
    <row r="215" spans="1:7" s="156" customFormat="1" ht="12">
      <c r="A215" s="188" t="s">
        <v>404</v>
      </c>
      <c r="B215" s="161">
        <v>66309137</v>
      </c>
      <c r="C215" s="161">
        <v>43778945</v>
      </c>
      <c r="D215" s="189">
        <v>66.02249249601907</v>
      </c>
      <c r="E215" s="161">
        <v>7053643.197</v>
      </c>
      <c r="F215" s="161">
        <v>3839676.936</v>
      </c>
      <c r="G215" s="189">
        <v>54.43537231416896</v>
      </c>
    </row>
    <row r="216" s="156" customFormat="1" ht="8.25"/>
    <row r="217" spans="1:2" s="156" customFormat="1" ht="15.75">
      <c r="A217" s="208" t="s">
        <v>35</v>
      </c>
      <c r="B217" s="208"/>
    </row>
    <row r="218" spans="1:7" s="156" customFormat="1" ht="38.25">
      <c r="A218" s="168" t="s">
        <v>53</v>
      </c>
      <c r="B218" s="169" t="s">
        <v>54</v>
      </c>
      <c r="C218" s="169" t="s">
        <v>55</v>
      </c>
      <c r="D218" s="170" t="s">
        <v>56</v>
      </c>
      <c r="E218" s="171" t="s">
        <v>57</v>
      </c>
      <c r="F218" s="171" t="s">
        <v>58</v>
      </c>
      <c r="G218" s="170" t="s">
        <v>56</v>
      </c>
    </row>
    <row r="219" spans="1:7" s="156" customFormat="1" ht="12">
      <c r="A219" s="188" t="s">
        <v>396</v>
      </c>
      <c r="B219" s="161">
        <v>14176800</v>
      </c>
      <c r="C219" s="161">
        <v>2659207</v>
      </c>
      <c r="D219" s="189">
        <v>18.7574558433497</v>
      </c>
      <c r="E219" s="161">
        <v>1799057.4</v>
      </c>
      <c r="F219" s="161">
        <v>235533.761</v>
      </c>
      <c r="G219" s="189">
        <v>13.09206482238977</v>
      </c>
    </row>
    <row r="220" spans="1:7" s="156" customFormat="1" ht="12">
      <c r="A220" s="188" t="s">
        <v>397</v>
      </c>
      <c r="B220" s="161">
        <v>23690040</v>
      </c>
      <c r="C220" s="161">
        <v>6019347</v>
      </c>
      <c r="D220" s="189">
        <v>25.40876672221744</v>
      </c>
      <c r="E220" s="161">
        <v>3006301.97</v>
      </c>
      <c r="F220" s="161">
        <v>535071.272</v>
      </c>
      <c r="G220" s="189">
        <v>17.79832090520168</v>
      </c>
    </row>
    <row r="221" spans="1:7" s="156" customFormat="1" ht="12">
      <c r="A221" s="188" t="s">
        <v>398</v>
      </c>
      <c r="B221" s="161">
        <v>19749312</v>
      </c>
      <c r="C221" s="161">
        <v>6110117</v>
      </c>
      <c r="D221" s="189">
        <v>30.938379017962752</v>
      </c>
      <c r="E221" s="161">
        <v>2506217.616</v>
      </c>
      <c r="F221" s="161">
        <v>548193.339</v>
      </c>
      <c r="G221" s="189">
        <v>21.873333564502406</v>
      </c>
    </row>
    <row r="222" spans="1:7" s="156" customFormat="1" ht="12">
      <c r="A222" s="188" t="s">
        <v>399</v>
      </c>
      <c r="B222" s="161">
        <v>25509528</v>
      </c>
      <c r="C222" s="161">
        <v>14078712</v>
      </c>
      <c r="D222" s="189">
        <v>55.19001370781929</v>
      </c>
      <c r="E222" s="161">
        <v>3237197.754</v>
      </c>
      <c r="F222" s="161">
        <v>1276997.414</v>
      </c>
      <c r="G222" s="189">
        <v>39.447618311921026</v>
      </c>
    </row>
    <row r="223" spans="1:7" s="156" customFormat="1" ht="12">
      <c r="A223" s="188" t="s">
        <v>400</v>
      </c>
      <c r="B223" s="161">
        <v>12824064</v>
      </c>
      <c r="C223" s="161">
        <v>7215651</v>
      </c>
      <c r="D223" s="189">
        <v>56.26649243172835</v>
      </c>
      <c r="E223" s="161">
        <v>1627393.152</v>
      </c>
      <c r="F223" s="161">
        <v>655503.949</v>
      </c>
      <c r="G223" s="189">
        <v>40.279384744516854</v>
      </c>
    </row>
    <row r="224" spans="1:7" s="156" customFormat="1" ht="12">
      <c r="A224" s="188" t="s">
        <v>401</v>
      </c>
      <c r="B224" s="161">
        <v>23452308</v>
      </c>
      <c r="C224" s="161">
        <v>10698575</v>
      </c>
      <c r="D224" s="189">
        <v>45.618431243526224</v>
      </c>
      <c r="E224" s="161">
        <v>2976133.419</v>
      </c>
      <c r="F224" s="161">
        <v>956808.235</v>
      </c>
      <c r="G224" s="189">
        <v>32.14937303857479</v>
      </c>
    </row>
    <row r="225" spans="1:7" s="156" customFormat="1" ht="12">
      <c r="A225" s="188" t="s">
        <v>402</v>
      </c>
      <c r="B225" s="161">
        <v>25763628</v>
      </c>
      <c r="C225" s="161">
        <v>6988588</v>
      </c>
      <c r="D225" s="189">
        <v>27.125791445211053</v>
      </c>
      <c r="E225" s="161">
        <v>3269443.429</v>
      </c>
      <c r="F225" s="161">
        <v>619315.831</v>
      </c>
      <c r="G225" s="189">
        <v>18.942546168765656</v>
      </c>
    </row>
    <row r="226" spans="1:7" s="156" customFormat="1" ht="12">
      <c r="A226" s="188" t="s">
        <v>403</v>
      </c>
      <c r="B226" s="161">
        <v>24488244</v>
      </c>
      <c r="C226" s="161">
        <v>11693815</v>
      </c>
      <c r="D226" s="189">
        <v>47.752770676411096</v>
      </c>
      <c r="E226" s="161">
        <v>3107595.267</v>
      </c>
      <c r="F226" s="161">
        <v>1050775.961</v>
      </c>
      <c r="G226" s="189">
        <v>33.81315360331316</v>
      </c>
    </row>
    <row r="227" spans="1:7" s="156" customFormat="1" ht="12">
      <c r="A227" s="188" t="s">
        <v>404</v>
      </c>
      <c r="B227" s="161">
        <v>33557568</v>
      </c>
      <c r="C227" s="161">
        <v>21339453</v>
      </c>
      <c r="D227" s="189">
        <v>63.590582607178206</v>
      </c>
      <c r="E227" s="161">
        <v>4258506.224</v>
      </c>
      <c r="F227" s="161">
        <v>1937516.04</v>
      </c>
      <c r="G227" s="189">
        <v>45.4975509741089</v>
      </c>
    </row>
    <row r="228" s="156" customFormat="1" ht="8.25"/>
    <row r="229" spans="1:2" s="156" customFormat="1" ht="15.75">
      <c r="A229" s="208" t="s">
        <v>36</v>
      </c>
      <c r="B229" s="208"/>
    </row>
    <row r="230" spans="1:7" s="156" customFormat="1" ht="38.25">
      <c r="A230" s="168" t="s">
        <v>53</v>
      </c>
      <c r="B230" s="169" t="s">
        <v>54</v>
      </c>
      <c r="C230" s="169" t="s">
        <v>55</v>
      </c>
      <c r="D230" s="170" t="s">
        <v>56</v>
      </c>
      <c r="E230" s="171" t="s">
        <v>57</v>
      </c>
      <c r="F230" s="171" t="s">
        <v>58</v>
      </c>
      <c r="G230" s="170" t="s">
        <v>56</v>
      </c>
    </row>
    <row r="231" spans="1:7" s="156" customFormat="1" ht="12">
      <c r="A231" s="188" t="s">
        <v>393</v>
      </c>
      <c r="B231" s="161">
        <v>327586</v>
      </c>
      <c r="C231" s="161">
        <v>182921</v>
      </c>
      <c r="D231" s="189">
        <v>55.83907737204887</v>
      </c>
      <c r="E231" s="161">
        <v>38701.946</v>
      </c>
      <c r="F231" s="161">
        <v>15445.555</v>
      </c>
      <c r="G231" s="189">
        <v>39.90898803899938</v>
      </c>
    </row>
    <row r="232" spans="1:7" s="156" customFormat="1" ht="12">
      <c r="A232" s="188" t="s">
        <v>394</v>
      </c>
      <c r="B232" s="161">
        <v>393134</v>
      </c>
      <c r="C232" s="161">
        <v>250862</v>
      </c>
      <c r="D232" s="189">
        <v>63.810812598248944</v>
      </c>
      <c r="E232" s="161">
        <v>46445.974</v>
      </c>
      <c r="F232" s="161">
        <v>21272.562</v>
      </c>
      <c r="G232" s="189">
        <v>45.80065863189779</v>
      </c>
    </row>
    <row r="233" spans="1:7" s="156" customFormat="1" ht="12">
      <c r="A233" s="188" t="s">
        <v>395</v>
      </c>
      <c r="B233" s="161">
        <v>284564</v>
      </c>
      <c r="C233" s="161">
        <v>200116</v>
      </c>
      <c r="D233" s="189">
        <v>70.32372331004625</v>
      </c>
      <c r="E233" s="161">
        <v>33619.204</v>
      </c>
      <c r="F233" s="161">
        <v>16792.598</v>
      </c>
      <c r="G233" s="189">
        <v>49.949421765012644</v>
      </c>
    </row>
    <row r="234" s="156" customFormat="1" ht="8.25"/>
    <row r="235" spans="1:2" s="156" customFormat="1" ht="15.75">
      <c r="A235" s="208" t="s">
        <v>37</v>
      </c>
      <c r="B235" s="208"/>
    </row>
    <row r="236" spans="1:7" s="156" customFormat="1" ht="38.25">
      <c r="A236" s="168" t="s">
        <v>53</v>
      </c>
      <c r="B236" s="169" t="s">
        <v>54</v>
      </c>
      <c r="C236" s="169" t="s">
        <v>55</v>
      </c>
      <c r="D236" s="170" t="s">
        <v>56</v>
      </c>
      <c r="E236" s="171" t="s">
        <v>57</v>
      </c>
      <c r="F236" s="171" t="s">
        <v>58</v>
      </c>
      <c r="G236" s="170" t="s">
        <v>56</v>
      </c>
    </row>
    <row r="237" spans="1:7" s="156" customFormat="1" ht="12">
      <c r="A237" s="188" t="s">
        <v>400</v>
      </c>
      <c r="B237" s="161">
        <v>0</v>
      </c>
      <c r="C237" s="161">
        <v>0</v>
      </c>
      <c r="D237" s="189">
        <v>0</v>
      </c>
      <c r="E237" s="161">
        <v>7393240.558</v>
      </c>
      <c r="F237" s="161">
        <v>3849134.55</v>
      </c>
      <c r="G237" s="189">
        <v>52.06288798265828</v>
      </c>
    </row>
    <row r="238" spans="1:7" s="156" customFormat="1" ht="12">
      <c r="A238" s="188" t="s">
        <v>401</v>
      </c>
      <c r="B238" s="161">
        <v>0</v>
      </c>
      <c r="C238" s="161">
        <v>0</v>
      </c>
      <c r="D238" s="189">
        <v>0</v>
      </c>
      <c r="E238" s="161">
        <v>9249319.959</v>
      </c>
      <c r="F238" s="161">
        <v>4983702.316</v>
      </c>
      <c r="G238" s="189">
        <v>53.88182415671149</v>
      </c>
    </row>
    <row r="239" spans="1:7" s="156" customFormat="1" ht="12">
      <c r="A239" s="188" t="s">
        <v>402</v>
      </c>
      <c r="B239" s="161">
        <v>0</v>
      </c>
      <c r="C239" s="161">
        <v>0</v>
      </c>
      <c r="D239" s="189">
        <v>0</v>
      </c>
      <c r="E239" s="161">
        <v>13124096.54</v>
      </c>
      <c r="F239" s="161">
        <v>7051876.8</v>
      </c>
      <c r="G239" s="189">
        <v>53.73228380717169</v>
      </c>
    </row>
    <row r="240" spans="1:7" s="156" customFormat="1" ht="12">
      <c r="A240" s="188" t="s">
        <v>403</v>
      </c>
      <c r="B240" s="161">
        <v>0</v>
      </c>
      <c r="C240" s="161">
        <v>0</v>
      </c>
      <c r="D240" s="189">
        <v>0</v>
      </c>
      <c r="E240" s="161">
        <v>17821947.995</v>
      </c>
      <c r="F240" s="161">
        <v>5883479.383</v>
      </c>
      <c r="G240" s="189">
        <v>33.01254938377459</v>
      </c>
    </row>
    <row r="241" spans="1:7" s="156" customFormat="1" ht="12">
      <c r="A241" s="188" t="s">
        <v>404</v>
      </c>
      <c r="B241" s="161">
        <v>0</v>
      </c>
      <c r="C241" s="161">
        <v>0</v>
      </c>
      <c r="D241" s="189">
        <v>0</v>
      </c>
      <c r="E241" s="161">
        <v>19153972.897</v>
      </c>
      <c r="F241" s="161">
        <v>6600847.044</v>
      </c>
      <c r="G241" s="189">
        <v>34.46202560427482</v>
      </c>
    </row>
    <row r="242" s="156" customFormat="1" ht="8.25"/>
    <row r="243" spans="1:2" s="156" customFormat="1" ht="15.75">
      <c r="A243" s="208" t="s">
        <v>38</v>
      </c>
      <c r="B243" s="208"/>
    </row>
    <row r="244" spans="1:7" s="156" customFormat="1" ht="38.25">
      <c r="A244" s="168" t="s">
        <v>53</v>
      </c>
      <c r="B244" s="169" t="s">
        <v>54</v>
      </c>
      <c r="C244" s="169" t="s">
        <v>55</v>
      </c>
      <c r="D244" s="170" t="s">
        <v>56</v>
      </c>
      <c r="E244" s="171" t="s">
        <v>57</v>
      </c>
      <c r="F244" s="171" t="s">
        <v>58</v>
      </c>
      <c r="G244" s="170" t="s">
        <v>56</v>
      </c>
    </row>
    <row r="245" spans="1:7" s="156" customFormat="1" ht="12">
      <c r="A245" s="188" t="s">
        <v>393</v>
      </c>
      <c r="B245" s="161">
        <v>1621936</v>
      </c>
      <c r="C245" s="161">
        <v>938266</v>
      </c>
      <c r="D245" s="189">
        <v>57.848521766580184</v>
      </c>
      <c r="E245" s="161">
        <v>189836.441</v>
      </c>
      <c r="F245" s="161">
        <v>92651.395</v>
      </c>
      <c r="G245" s="189">
        <v>48.80590602728377</v>
      </c>
    </row>
    <row r="246" spans="1:7" s="156" customFormat="1" ht="12">
      <c r="A246" s="188" t="s">
        <v>394</v>
      </c>
      <c r="B246" s="161">
        <v>1469162</v>
      </c>
      <c r="C246" s="161">
        <v>888285</v>
      </c>
      <c r="D246" s="189">
        <v>60.46201848400653</v>
      </c>
      <c r="E246" s="161">
        <v>172411.968</v>
      </c>
      <c r="F246" s="161">
        <v>86435.868</v>
      </c>
      <c r="G246" s="189">
        <v>50.13333413142178</v>
      </c>
    </row>
    <row r="247" spans="1:7" s="156" customFormat="1" ht="12">
      <c r="A247" s="188" t="s">
        <v>395</v>
      </c>
      <c r="B247" s="161">
        <v>2004991</v>
      </c>
      <c r="C247" s="161">
        <v>1243773</v>
      </c>
      <c r="D247" s="189">
        <v>62.03384454094807</v>
      </c>
      <c r="E247" s="161">
        <v>238547.06</v>
      </c>
      <c r="F247" s="161">
        <v>119347.503</v>
      </c>
      <c r="G247" s="189">
        <v>50.03100981416413</v>
      </c>
    </row>
    <row r="248" spans="1:7" s="156" customFormat="1" ht="12">
      <c r="A248" s="188" t="s">
        <v>396</v>
      </c>
      <c r="B248" s="161">
        <v>1790692</v>
      </c>
      <c r="C248" s="161">
        <v>1116065</v>
      </c>
      <c r="D248" s="189">
        <v>62.325905292479106</v>
      </c>
      <c r="E248" s="161">
        <v>217209.293</v>
      </c>
      <c r="F248" s="161">
        <v>107178.623</v>
      </c>
      <c r="G248" s="189">
        <v>49.34347951678108</v>
      </c>
    </row>
    <row r="249" spans="1:7" s="156" customFormat="1" ht="12">
      <c r="A249" s="188" t="s">
        <v>397</v>
      </c>
      <c r="B249" s="161">
        <v>1717805</v>
      </c>
      <c r="C249" s="161">
        <v>1102436</v>
      </c>
      <c r="D249" s="189">
        <v>64.17701659967226</v>
      </c>
      <c r="E249" s="161">
        <v>218600.269</v>
      </c>
      <c r="F249" s="161">
        <v>108196.176</v>
      </c>
      <c r="G249" s="189">
        <v>49.49498758393568</v>
      </c>
    </row>
    <row r="250" spans="1:7" s="156" customFormat="1" ht="12">
      <c r="A250" s="188" t="s">
        <v>398</v>
      </c>
      <c r="B250" s="161">
        <v>1912850</v>
      </c>
      <c r="C250" s="161">
        <v>1215311</v>
      </c>
      <c r="D250" s="189">
        <v>63.534046056930755</v>
      </c>
      <c r="E250" s="161">
        <v>229685.647</v>
      </c>
      <c r="F250" s="161">
        <v>116949.34</v>
      </c>
      <c r="G250" s="189">
        <v>50.917130228864494</v>
      </c>
    </row>
    <row r="251" spans="1:7" s="156" customFormat="1" ht="12">
      <c r="A251" s="188" t="s">
        <v>399</v>
      </c>
      <c r="B251" s="161">
        <v>1992508</v>
      </c>
      <c r="C251" s="161">
        <v>1247077</v>
      </c>
      <c r="D251" s="189">
        <v>62.58830579350246</v>
      </c>
      <c r="E251" s="161">
        <v>240175.866</v>
      </c>
      <c r="F251" s="161">
        <v>120106.251</v>
      </c>
      <c r="G251" s="189">
        <v>50.00762691119015</v>
      </c>
    </row>
    <row r="252" spans="1:7" s="156" customFormat="1" ht="12">
      <c r="A252" s="188" t="s">
        <v>400</v>
      </c>
      <c r="B252" s="161">
        <v>1983323</v>
      </c>
      <c r="C252" s="161">
        <v>1264725</v>
      </c>
      <c r="D252" s="189">
        <v>63.76797929535431</v>
      </c>
      <c r="E252" s="161">
        <v>237610.746</v>
      </c>
      <c r="F252" s="161">
        <v>120503.775</v>
      </c>
      <c r="G252" s="189">
        <v>50.7147833288651</v>
      </c>
    </row>
    <row r="253" spans="1:7" s="156" customFormat="1" ht="12">
      <c r="A253" s="188" t="s">
        <v>401</v>
      </c>
      <c r="B253" s="161">
        <v>1252503</v>
      </c>
      <c r="C253" s="161">
        <v>788115</v>
      </c>
      <c r="D253" s="189">
        <v>62.9232025791555</v>
      </c>
      <c r="E253" s="161">
        <v>182043.936</v>
      </c>
      <c r="F253" s="161">
        <v>81231.677</v>
      </c>
      <c r="G253" s="189">
        <v>44.62201751120125</v>
      </c>
    </row>
    <row r="254" spans="1:7" s="156" customFormat="1" ht="12">
      <c r="A254" s="188" t="s">
        <v>402</v>
      </c>
      <c r="B254" s="161">
        <v>2563203</v>
      </c>
      <c r="C254" s="161">
        <v>1580058</v>
      </c>
      <c r="D254" s="189">
        <v>61.64388852541137</v>
      </c>
      <c r="E254" s="161">
        <v>323520.424</v>
      </c>
      <c r="F254" s="161">
        <v>150189.422</v>
      </c>
      <c r="G254" s="189">
        <v>46.42347464282502</v>
      </c>
    </row>
    <row r="255" spans="1:7" s="156" customFormat="1" ht="12">
      <c r="A255" s="188" t="s">
        <v>403</v>
      </c>
      <c r="B255" s="161">
        <v>3803931</v>
      </c>
      <c r="C255" s="161">
        <v>2513134</v>
      </c>
      <c r="D255" s="189">
        <v>66.06676093756695</v>
      </c>
      <c r="E255" s="161">
        <v>456963.608</v>
      </c>
      <c r="F255" s="161">
        <v>237792.499</v>
      </c>
      <c r="G255" s="189">
        <v>52.037513455557274</v>
      </c>
    </row>
    <row r="256" spans="1:7" s="156" customFormat="1" ht="12">
      <c r="A256" s="188" t="s">
        <v>404</v>
      </c>
      <c r="B256" s="161">
        <v>4162446</v>
      </c>
      <c r="C256" s="161">
        <v>2897228</v>
      </c>
      <c r="D256" s="189">
        <v>69.60397804560107</v>
      </c>
      <c r="E256" s="161">
        <v>500935.288</v>
      </c>
      <c r="F256" s="161">
        <v>277945.805</v>
      </c>
      <c r="G256" s="189">
        <v>55.48537139591571</v>
      </c>
    </row>
    <row r="257" s="156" customFormat="1" ht="8.25"/>
    <row r="258" spans="1:2" s="156" customFormat="1" ht="15.75">
      <c r="A258" s="208" t="s">
        <v>39</v>
      </c>
      <c r="B258" s="208"/>
    </row>
    <row r="259" spans="1:7" s="156" customFormat="1" ht="38.25">
      <c r="A259" s="168" t="s">
        <v>53</v>
      </c>
      <c r="B259" s="169" t="s">
        <v>54</v>
      </c>
      <c r="C259" s="169" t="s">
        <v>55</v>
      </c>
      <c r="D259" s="170" t="s">
        <v>56</v>
      </c>
      <c r="E259" s="171" t="s">
        <v>57</v>
      </c>
      <c r="F259" s="171" t="s">
        <v>58</v>
      </c>
      <c r="G259" s="170" t="s">
        <v>56</v>
      </c>
    </row>
    <row r="260" spans="1:7" s="156" customFormat="1" ht="12">
      <c r="A260" s="188" t="s">
        <v>393</v>
      </c>
      <c r="B260" s="161">
        <v>914546</v>
      </c>
      <c r="C260" s="161">
        <v>312013</v>
      </c>
      <c r="D260" s="189">
        <v>34.116709274328464</v>
      </c>
      <c r="E260" s="161">
        <v>60404.831</v>
      </c>
      <c r="F260" s="161">
        <v>25944.396</v>
      </c>
      <c r="G260" s="189">
        <v>42.950862655339606</v>
      </c>
    </row>
    <row r="261" spans="1:7" s="156" customFormat="1" ht="12">
      <c r="A261" s="188" t="s">
        <v>394</v>
      </c>
      <c r="B261" s="161">
        <v>744002</v>
      </c>
      <c r="C261" s="161">
        <v>338531</v>
      </c>
      <c r="D261" s="189">
        <v>45.50135617915006</v>
      </c>
      <c r="E261" s="161">
        <v>49867.329</v>
      </c>
      <c r="F261" s="161">
        <v>27843.772</v>
      </c>
      <c r="G261" s="189">
        <v>55.83569956193162</v>
      </c>
    </row>
    <row r="262" spans="1:7" s="156" customFormat="1" ht="12">
      <c r="A262" s="188" t="s">
        <v>395</v>
      </c>
      <c r="B262" s="161">
        <v>840826</v>
      </c>
      <c r="C262" s="161">
        <v>385371</v>
      </c>
      <c r="D262" s="189">
        <v>45.83243144241496</v>
      </c>
      <c r="E262" s="161">
        <v>56427.987</v>
      </c>
      <c r="F262" s="161">
        <v>31835.909</v>
      </c>
      <c r="G262" s="189">
        <v>56.41865090810346</v>
      </c>
    </row>
    <row r="263" spans="1:7" s="156" customFormat="1" ht="12">
      <c r="A263" s="188" t="s">
        <v>396</v>
      </c>
      <c r="B263" s="161">
        <v>931608</v>
      </c>
      <c r="C263" s="161">
        <v>378281</v>
      </c>
      <c r="D263" s="189">
        <v>40.605168697563784</v>
      </c>
      <c r="E263" s="161">
        <v>61347.786</v>
      </c>
      <c r="F263" s="161">
        <v>30949.163</v>
      </c>
      <c r="G263" s="189">
        <v>50.44870404940123</v>
      </c>
    </row>
    <row r="264" spans="1:7" s="156" customFormat="1" ht="12">
      <c r="A264" s="188" t="s">
        <v>397</v>
      </c>
      <c r="B264" s="161">
        <v>630876</v>
      </c>
      <c r="C264" s="161">
        <v>306077</v>
      </c>
      <c r="D264" s="189">
        <v>48.51619018634407</v>
      </c>
      <c r="E264" s="161">
        <v>44469.013</v>
      </c>
      <c r="F264" s="161">
        <v>25426.208</v>
      </c>
      <c r="G264" s="189">
        <v>57.17736078378893</v>
      </c>
    </row>
    <row r="265" spans="1:7" s="156" customFormat="1" ht="12">
      <c r="A265" s="188" t="s">
        <v>398</v>
      </c>
      <c r="B265" s="161">
        <v>336908</v>
      </c>
      <c r="C265" s="161">
        <v>158760</v>
      </c>
      <c r="D265" s="189">
        <v>47.122656630296696</v>
      </c>
      <c r="E265" s="161">
        <v>25273.646</v>
      </c>
      <c r="F265" s="161">
        <v>13237.497</v>
      </c>
      <c r="G265" s="189">
        <v>52.37668122755221</v>
      </c>
    </row>
    <row r="266" spans="1:7" s="156" customFormat="1" ht="12">
      <c r="A266" s="188" t="s">
        <v>399</v>
      </c>
      <c r="B266" s="161">
        <v>295488</v>
      </c>
      <c r="C266" s="161">
        <v>103635</v>
      </c>
      <c r="D266" s="189">
        <v>35.0724902534113</v>
      </c>
      <c r="E266" s="161">
        <v>19323.084</v>
      </c>
      <c r="F266" s="161">
        <v>8671.383</v>
      </c>
      <c r="G266" s="189">
        <v>44.87577138307736</v>
      </c>
    </row>
    <row r="267" spans="1:7" s="156" customFormat="1" ht="12">
      <c r="A267" s="188" t="s">
        <v>400</v>
      </c>
      <c r="B267" s="161">
        <v>303392</v>
      </c>
      <c r="C267" s="161">
        <v>114219</v>
      </c>
      <c r="D267" s="189">
        <v>37.647334141968145</v>
      </c>
      <c r="E267" s="161">
        <v>21445.024</v>
      </c>
      <c r="F267" s="161">
        <v>9408.294</v>
      </c>
      <c r="G267" s="189">
        <v>43.87168790298393</v>
      </c>
    </row>
    <row r="268" spans="1:7" s="156" customFormat="1" ht="12">
      <c r="A268" s="188" t="s">
        <v>401</v>
      </c>
      <c r="B268" s="161">
        <v>100548</v>
      </c>
      <c r="C268" s="161">
        <v>28224</v>
      </c>
      <c r="D268" s="189">
        <v>28.07017543859649</v>
      </c>
      <c r="E268" s="161">
        <v>17891.446</v>
      </c>
      <c r="F268" s="161">
        <v>2322.306</v>
      </c>
      <c r="G268" s="189">
        <v>12.97997937114753</v>
      </c>
    </row>
    <row r="269" spans="1:7" s="156" customFormat="1" ht="12">
      <c r="A269" s="188" t="s">
        <v>402</v>
      </c>
      <c r="B269" s="161">
        <v>245404</v>
      </c>
      <c r="C269" s="161">
        <v>107604</v>
      </c>
      <c r="D269" s="189">
        <v>43.84769604407426</v>
      </c>
      <c r="E269" s="161">
        <v>19115.337</v>
      </c>
      <c r="F269" s="161">
        <v>8978.76</v>
      </c>
      <c r="G269" s="189">
        <v>46.971497285138106</v>
      </c>
    </row>
    <row r="270" spans="1:7" s="156" customFormat="1" ht="12">
      <c r="A270" s="188" t="s">
        <v>403</v>
      </c>
      <c r="B270" s="161">
        <v>33516</v>
      </c>
      <c r="C270" s="161">
        <v>11907</v>
      </c>
      <c r="D270" s="189">
        <v>35.526315789473685</v>
      </c>
      <c r="E270" s="161">
        <v>2372.139</v>
      </c>
      <c r="F270" s="161">
        <v>991.809</v>
      </c>
      <c r="G270" s="189">
        <v>41.81074549172709</v>
      </c>
    </row>
    <row r="271" s="156" customFormat="1" ht="8.25"/>
    <row r="272" spans="1:2" s="156" customFormat="1" ht="15.75">
      <c r="A272" s="208" t="s">
        <v>40</v>
      </c>
      <c r="B272" s="208"/>
    </row>
    <row r="273" spans="1:7" s="156" customFormat="1" ht="38.25">
      <c r="A273" s="168" t="s">
        <v>53</v>
      </c>
      <c r="B273" s="169" t="s">
        <v>54</v>
      </c>
      <c r="C273" s="169" t="s">
        <v>55</v>
      </c>
      <c r="D273" s="170" t="s">
        <v>56</v>
      </c>
      <c r="E273" s="171" t="s">
        <v>57</v>
      </c>
      <c r="F273" s="171" t="s">
        <v>58</v>
      </c>
      <c r="G273" s="170" t="s">
        <v>56</v>
      </c>
    </row>
    <row r="274" spans="1:7" s="156" customFormat="1" ht="12">
      <c r="A274" s="188" t="s">
        <v>393</v>
      </c>
      <c r="B274" s="161">
        <v>0</v>
      </c>
      <c r="C274" s="161">
        <v>0</v>
      </c>
      <c r="D274" s="189">
        <v>0</v>
      </c>
      <c r="E274" s="161">
        <v>3380773.782</v>
      </c>
      <c r="F274" s="161">
        <v>1573789.224</v>
      </c>
      <c r="G274" s="189">
        <v>46.5511544244459</v>
      </c>
    </row>
    <row r="275" s="156" customFormat="1" ht="8.25"/>
    <row r="276" spans="1:2" s="156" customFormat="1" ht="15.75">
      <c r="A276" s="208" t="s">
        <v>41</v>
      </c>
      <c r="B276" s="208"/>
    </row>
    <row r="277" spans="1:7" s="156" customFormat="1" ht="38.25">
      <c r="A277" s="168" t="s">
        <v>53</v>
      </c>
      <c r="B277" s="169" t="s">
        <v>54</v>
      </c>
      <c r="C277" s="169" t="s">
        <v>55</v>
      </c>
      <c r="D277" s="170" t="s">
        <v>56</v>
      </c>
      <c r="E277" s="171" t="s">
        <v>57</v>
      </c>
      <c r="F277" s="171" t="s">
        <v>58</v>
      </c>
      <c r="G277" s="170" t="s">
        <v>56</v>
      </c>
    </row>
    <row r="278" spans="1:7" s="156" customFormat="1" ht="12">
      <c r="A278" s="188" t="s">
        <v>393</v>
      </c>
      <c r="B278" s="161">
        <v>3728033399</v>
      </c>
      <c r="C278" s="161">
        <v>2873624498</v>
      </c>
      <c r="D278" s="189">
        <v>77.08151162945093</v>
      </c>
      <c r="E278" s="161">
        <v>387553027</v>
      </c>
      <c r="F278" s="161">
        <v>272302070.819</v>
      </c>
      <c r="G278" s="189">
        <v>70.26188723820754</v>
      </c>
    </row>
    <row r="279" spans="1:7" s="156" customFormat="1" ht="12">
      <c r="A279" s="188" t="s">
        <v>394</v>
      </c>
      <c r="B279" s="161">
        <v>3285272302</v>
      </c>
      <c r="C279" s="161">
        <v>2292160041</v>
      </c>
      <c r="D279" s="189">
        <v>69.77077789273615</v>
      </c>
      <c r="E279" s="161">
        <v>341917026.6</v>
      </c>
      <c r="F279" s="161">
        <v>216979146.898</v>
      </c>
      <c r="G279" s="189">
        <v>63.45959107553844</v>
      </c>
    </row>
    <row r="280" spans="1:7" s="156" customFormat="1" ht="12">
      <c r="A280" s="188" t="s">
        <v>395</v>
      </c>
      <c r="B280" s="161">
        <v>3553110593</v>
      </c>
      <c r="C280" s="161">
        <v>2282114452</v>
      </c>
      <c r="D280" s="189">
        <v>64.22863550872873</v>
      </c>
      <c r="E280" s="161">
        <v>369701224.5</v>
      </c>
      <c r="F280" s="161">
        <v>216594094.437</v>
      </c>
      <c r="G280" s="189">
        <v>58.58625292083662</v>
      </c>
    </row>
    <row r="281" spans="1:7" s="156" customFormat="1" ht="12">
      <c r="A281" s="188" t="s">
        <v>396</v>
      </c>
      <c r="B281" s="161">
        <v>3427225381</v>
      </c>
      <c r="C281" s="161">
        <v>2184753350</v>
      </c>
      <c r="D281" s="189">
        <v>63.74699960241687</v>
      </c>
      <c r="E281" s="161">
        <v>357118801.5</v>
      </c>
      <c r="F281" s="161">
        <v>206755366.322</v>
      </c>
      <c r="G281" s="189">
        <v>57.89540216128889</v>
      </c>
    </row>
    <row r="282" spans="1:7" s="156" customFormat="1" ht="12">
      <c r="A282" s="188" t="s">
        <v>397</v>
      </c>
      <c r="B282" s="161">
        <v>3533044383</v>
      </c>
      <c r="C282" s="161">
        <v>2049067930</v>
      </c>
      <c r="D282" s="189">
        <v>57.997231505483754</v>
      </c>
      <c r="E282" s="161">
        <v>366992779.7</v>
      </c>
      <c r="F282" s="161">
        <v>196597219.143</v>
      </c>
      <c r="G282" s="189">
        <v>53.569778485481194</v>
      </c>
    </row>
    <row r="283" spans="1:7" s="156" customFormat="1" ht="12">
      <c r="A283" s="188" t="s">
        <v>398</v>
      </c>
      <c r="B283" s="161">
        <v>3509995343</v>
      </c>
      <c r="C283" s="161">
        <v>2265824646</v>
      </c>
      <c r="D283" s="189">
        <v>64.55349436627444</v>
      </c>
      <c r="E283" s="161">
        <v>365243783.4</v>
      </c>
      <c r="F283" s="161">
        <v>215309290.287</v>
      </c>
      <c r="G283" s="189">
        <v>58.94947431622734</v>
      </c>
    </row>
    <row r="284" spans="1:7" s="156" customFormat="1" ht="12">
      <c r="A284" s="188" t="s">
        <v>399</v>
      </c>
      <c r="B284" s="161">
        <v>3884737961</v>
      </c>
      <c r="C284" s="161">
        <v>2792454773</v>
      </c>
      <c r="D284" s="189">
        <v>71.88270614477103</v>
      </c>
      <c r="E284" s="161">
        <v>406232044.8</v>
      </c>
      <c r="F284" s="161">
        <v>262614282.5</v>
      </c>
      <c r="G284" s="189">
        <v>64.64637289490364</v>
      </c>
    </row>
    <row r="285" spans="1:7" s="156" customFormat="1" ht="12">
      <c r="A285" s="188" t="s">
        <v>400</v>
      </c>
      <c r="B285" s="161">
        <v>3791583792</v>
      </c>
      <c r="C285" s="161">
        <v>2642638261</v>
      </c>
      <c r="D285" s="189">
        <v>69.69747751785937</v>
      </c>
      <c r="E285" s="161">
        <v>395784542.6</v>
      </c>
      <c r="F285" s="161">
        <v>248797388.517</v>
      </c>
      <c r="G285" s="189">
        <v>62.86182549793192</v>
      </c>
    </row>
    <row r="286" spans="1:7" s="156" customFormat="1" ht="12">
      <c r="A286" s="188" t="s">
        <v>401</v>
      </c>
      <c r="B286" s="161">
        <v>3673262720</v>
      </c>
      <c r="C286" s="161">
        <v>2634836088</v>
      </c>
      <c r="D286" s="189">
        <v>71.73012901184481</v>
      </c>
      <c r="E286" s="161">
        <v>384039033.2</v>
      </c>
      <c r="F286" s="161">
        <v>247522555.061</v>
      </c>
      <c r="G286" s="189">
        <v>64.45244718968321</v>
      </c>
    </row>
    <row r="287" spans="1:7" s="156" customFormat="1" ht="12">
      <c r="A287" s="188" t="s">
        <v>402</v>
      </c>
      <c r="B287" s="161">
        <v>3918324147</v>
      </c>
      <c r="C287" s="161">
        <v>2717806137</v>
      </c>
      <c r="D287" s="189">
        <v>69.36144216350358</v>
      </c>
      <c r="E287" s="161">
        <v>408956429.2</v>
      </c>
      <c r="F287" s="161">
        <v>255519533.765</v>
      </c>
      <c r="G287" s="189">
        <v>62.4808697261092</v>
      </c>
    </row>
    <row r="288" spans="1:7" s="156" customFormat="1" ht="12">
      <c r="A288" s="188" t="s">
        <v>403</v>
      </c>
      <c r="B288" s="161">
        <v>3829435485</v>
      </c>
      <c r="C288" s="161">
        <v>2602109638</v>
      </c>
      <c r="D288" s="189">
        <v>67.9502148082278</v>
      </c>
      <c r="E288" s="161">
        <v>399041529.1</v>
      </c>
      <c r="F288" s="161">
        <v>245459050.026</v>
      </c>
      <c r="G288" s="189">
        <v>61.51215653659142</v>
      </c>
    </row>
    <row r="289" spans="1:7" s="156" customFormat="1" ht="12">
      <c r="A289" s="188" t="s">
        <v>404</v>
      </c>
      <c r="B289" s="161">
        <v>4036940638</v>
      </c>
      <c r="C289" s="161">
        <v>3005756252</v>
      </c>
      <c r="D289" s="189">
        <v>74.45629058070881</v>
      </c>
      <c r="E289" s="161">
        <v>419876793.6</v>
      </c>
      <c r="F289" s="161">
        <v>286657312.186</v>
      </c>
      <c r="G289" s="189">
        <v>68.27176842240227</v>
      </c>
    </row>
    <row r="290" s="156" customFormat="1" ht="8.25"/>
    <row r="291" spans="1:2" s="156" customFormat="1" ht="15.75">
      <c r="A291" s="208" t="s">
        <v>42</v>
      </c>
      <c r="B291" s="208"/>
    </row>
    <row r="292" spans="1:7" s="156" customFormat="1" ht="38.25">
      <c r="A292" s="168" t="s">
        <v>53</v>
      </c>
      <c r="B292" s="169" t="s">
        <v>54</v>
      </c>
      <c r="C292" s="169" t="s">
        <v>55</v>
      </c>
      <c r="D292" s="170" t="s">
        <v>56</v>
      </c>
      <c r="E292" s="171" t="s">
        <v>57</v>
      </c>
      <c r="F292" s="171" t="s">
        <v>58</v>
      </c>
      <c r="G292" s="170" t="s">
        <v>56</v>
      </c>
    </row>
    <row r="293" spans="1:7" s="156" customFormat="1" ht="12">
      <c r="A293" s="188" t="s">
        <v>393</v>
      </c>
      <c r="B293" s="161">
        <v>683145</v>
      </c>
      <c r="C293" s="161">
        <v>193208</v>
      </c>
      <c r="D293" s="189">
        <v>28.282136296101122</v>
      </c>
      <c r="E293" s="161">
        <v>64719</v>
      </c>
      <c r="F293" s="161">
        <v>14700.926</v>
      </c>
      <c r="G293" s="189">
        <v>22.715007957477713</v>
      </c>
    </row>
    <row r="294" spans="1:7" s="156" customFormat="1" ht="12">
      <c r="A294" s="188" t="s">
        <v>394</v>
      </c>
      <c r="B294" s="161">
        <v>517161</v>
      </c>
      <c r="C294" s="161">
        <v>183196</v>
      </c>
      <c r="D294" s="189">
        <v>35.42339812940264</v>
      </c>
      <c r="E294" s="161">
        <v>48994.2</v>
      </c>
      <c r="F294" s="161">
        <v>13887.708</v>
      </c>
      <c r="G294" s="189">
        <v>28.345616419902765</v>
      </c>
    </row>
    <row r="295" spans="1:7" s="156" customFormat="1" ht="12">
      <c r="A295" s="188" t="s">
        <v>395</v>
      </c>
      <c r="B295" s="161">
        <v>827602</v>
      </c>
      <c r="C295" s="161">
        <v>294036</v>
      </c>
      <c r="D295" s="189">
        <v>35.52867199450944</v>
      </c>
      <c r="E295" s="161">
        <v>78404.4</v>
      </c>
      <c r="F295" s="161">
        <v>22912.665</v>
      </c>
      <c r="G295" s="189">
        <v>29.22369790470943</v>
      </c>
    </row>
    <row r="296" spans="1:7" s="156" customFormat="1" ht="12">
      <c r="A296" s="188" t="s">
        <v>396</v>
      </c>
      <c r="B296" s="161">
        <v>616246</v>
      </c>
      <c r="C296" s="161">
        <v>209286</v>
      </c>
      <c r="D296" s="189">
        <v>33.96143747789032</v>
      </c>
      <c r="E296" s="161">
        <v>58381.2</v>
      </c>
      <c r="F296" s="161">
        <v>16360.636</v>
      </c>
      <c r="G296" s="189">
        <v>28.023809034415187</v>
      </c>
    </row>
    <row r="297" spans="1:7" s="156" customFormat="1" ht="12">
      <c r="A297" s="188" t="s">
        <v>397</v>
      </c>
      <c r="B297" s="161">
        <v>761330</v>
      </c>
      <c r="C297" s="161">
        <v>295407</v>
      </c>
      <c r="D297" s="189">
        <v>38.80143958598768</v>
      </c>
      <c r="E297" s="161">
        <v>72126</v>
      </c>
      <c r="F297" s="161">
        <v>22950.557</v>
      </c>
      <c r="G297" s="189">
        <v>31.820088456312565</v>
      </c>
    </row>
    <row r="298" spans="1:7" s="156" customFormat="1" ht="12">
      <c r="A298" s="188" t="s">
        <v>398</v>
      </c>
      <c r="B298" s="161">
        <v>658578</v>
      </c>
      <c r="C298" s="161">
        <v>215655</v>
      </c>
      <c r="D298" s="189">
        <v>32.74555177974363</v>
      </c>
      <c r="E298" s="161">
        <v>62391.6</v>
      </c>
      <c r="F298" s="161">
        <v>16659.745</v>
      </c>
      <c r="G298" s="189">
        <v>26.70190378191936</v>
      </c>
    </row>
    <row r="299" spans="1:7" s="156" customFormat="1" ht="12">
      <c r="A299" s="188" t="s">
        <v>399</v>
      </c>
      <c r="B299" s="161">
        <v>826519</v>
      </c>
      <c r="C299" s="161">
        <v>287608</v>
      </c>
      <c r="D299" s="189">
        <v>34.797506167432324</v>
      </c>
      <c r="E299" s="161">
        <v>78301.8</v>
      </c>
      <c r="F299" s="161">
        <v>22108.065</v>
      </c>
      <c r="G299" s="189">
        <v>28.234427561052236</v>
      </c>
    </row>
    <row r="300" spans="1:7" s="156" customFormat="1" ht="12">
      <c r="A300" s="188" t="s">
        <v>400</v>
      </c>
      <c r="B300" s="161">
        <v>902576</v>
      </c>
      <c r="C300" s="161">
        <v>334873</v>
      </c>
      <c r="D300" s="189">
        <v>37.10191717927355</v>
      </c>
      <c r="E300" s="161">
        <v>85507.2</v>
      </c>
      <c r="F300" s="161">
        <v>25566.977</v>
      </c>
      <c r="G300" s="189">
        <v>29.900379149358184</v>
      </c>
    </row>
    <row r="301" spans="1:7" s="156" customFormat="1" ht="12">
      <c r="A301" s="188" t="s">
        <v>401</v>
      </c>
      <c r="B301" s="161">
        <v>798437</v>
      </c>
      <c r="C301" s="161">
        <v>293718</v>
      </c>
      <c r="D301" s="189">
        <v>36.78662186246379</v>
      </c>
      <c r="E301" s="161">
        <v>75641.4</v>
      </c>
      <c r="F301" s="161">
        <v>22760.242</v>
      </c>
      <c r="G301" s="189">
        <v>30.08966253929726</v>
      </c>
    </row>
    <row r="302" spans="1:7" s="156" customFormat="1" ht="12">
      <c r="A302" s="188" t="s">
        <v>402</v>
      </c>
      <c r="B302" s="161">
        <v>673835</v>
      </c>
      <c r="C302" s="161">
        <v>231174</v>
      </c>
      <c r="D302" s="189">
        <v>34.30721170612984</v>
      </c>
      <c r="E302" s="161">
        <v>63837</v>
      </c>
      <c r="F302" s="161">
        <v>17573.136</v>
      </c>
      <c r="G302" s="189">
        <v>27.52813572066356</v>
      </c>
    </row>
    <row r="303" spans="1:7" s="156" customFormat="1" ht="12">
      <c r="A303" s="188" t="s">
        <v>403</v>
      </c>
      <c r="B303" s="161">
        <v>731557</v>
      </c>
      <c r="C303" s="161">
        <v>286875</v>
      </c>
      <c r="D303" s="189">
        <v>39.214305925580646</v>
      </c>
      <c r="E303" s="161">
        <v>69305.4</v>
      </c>
      <c r="F303" s="161">
        <v>22144.025</v>
      </c>
      <c r="G303" s="189">
        <v>31.951370311692884</v>
      </c>
    </row>
    <row r="304" spans="1:7" s="156" customFormat="1" ht="12">
      <c r="A304" s="188" t="s">
        <v>404</v>
      </c>
      <c r="B304" s="161">
        <v>705508</v>
      </c>
      <c r="C304" s="161">
        <v>259295</v>
      </c>
      <c r="D304" s="189">
        <v>36.75294964762979</v>
      </c>
      <c r="E304" s="161">
        <v>66837.6</v>
      </c>
      <c r="F304" s="161">
        <v>20061.317</v>
      </c>
      <c r="G304" s="189">
        <v>30.015016996421178</v>
      </c>
    </row>
    <row r="305" s="156" customFormat="1" ht="8.25"/>
    <row r="306" spans="1:2" s="156" customFormat="1" ht="15.75">
      <c r="A306" s="208" t="s">
        <v>43</v>
      </c>
      <c r="B306" s="208"/>
    </row>
    <row r="307" spans="1:7" s="156" customFormat="1" ht="38.25">
      <c r="A307" s="168" t="s">
        <v>53</v>
      </c>
      <c r="B307" s="169" t="s">
        <v>54</v>
      </c>
      <c r="C307" s="169" t="s">
        <v>55</v>
      </c>
      <c r="D307" s="170" t="s">
        <v>56</v>
      </c>
      <c r="E307" s="171" t="s">
        <v>57</v>
      </c>
      <c r="F307" s="171" t="s">
        <v>58</v>
      </c>
      <c r="G307" s="170" t="s">
        <v>56</v>
      </c>
    </row>
    <row r="308" spans="1:7" s="156" customFormat="1" ht="12">
      <c r="A308" s="188" t="s">
        <v>393</v>
      </c>
      <c r="B308" s="161">
        <v>5480640</v>
      </c>
      <c r="C308" s="161">
        <v>4639102</v>
      </c>
      <c r="D308" s="189">
        <v>84.64526040754365</v>
      </c>
      <c r="E308" s="161">
        <v>4968603.235</v>
      </c>
      <c r="F308" s="161">
        <v>3070724.137</v>
      </c>
      <c r="G308" s="189">
        <v>61.80256284842998</v>
      </c>
    </row>
    <row r="309" spans="1:7" s="156" customFormat="1" ht="12">
      <c r="A309" s="188" t="s">
        <v>394</v>
      </c>
      <c r="B309" s="161">
        <v>5374085</v>
      </c>
      <c r="C309" s="161">
        <v>4509774</v>
      </c>
      <c r="D309" s="189">
        <v>83.91705750839445</v>
      </c>
      <c r="E309" s="161">
        <v>5299900.924</v>
      </c>
      <c r="F309" s="161">
        <v>3406122.206</v>
      </c>
      <c r="G309" s="189">
        <v>64.2676581099047</v>
      </c>
    </row>
    <row r="310" spans="1:7" s="156" customFormat="1" ht="12">
      <c r="A310" s="188" t="s">
        <v>395</v>
      </c>
      <c r="B310" s="161">
        <v>5948465</v>
      </c>
      <c r="C310" s="161">
        <v>5098628</v>
      </c>
      <c r="D310" s="189">
        <v>85.71333949178485</v>
      </c>
      <c r="E310" s="161">
        <v>7419852.659</v>
      </c>
      <c r="F310" s="161">
        <v>4506046.911</v>
      </c>
      <c r="G310" s="189">
        <v>60.72960095150052</v>
      </c>
    </row>
    <row r="311" spans="1:7" s="156" customFormat="1" ht="12">
      <c r="A311" s="188" t="s">
        <v>396</v>
      </c>
      <c r="B311" s="161">
        <v>5725737</v>
      </c>
      <c r="C311" s="161">
        <v>4945208</v>
      </c>
      <c r="D311" s="189">
        <v>86.36806056582759</v>
      </c>
      <c r="E311" s="161">
        <v>6490726.866</v>
      </c>
      <c r="F311" s="161">
        <v>4101220.078</v>
      </c>
      <c r="G311" s="189">
        <v>63.18583669701439</v>
      </c>
    </row>
    <row r="312" spans="1:7" s="156" customFormat="1" ht="12">
      <c r="A312" s="188" t="s">
        <v>397</v>
      </c>
      <c r="B312" s="161">
        <v>6135902</v>
      </c>
      <c r="C312" s="161">
        <v>5074746</v>
      </c>
      <c r="D312" s="189">
        <v>82.7057863701213</v>
      </c>
      <c r="E312" s="161">
        <v>7764415.162</v>
      </c>
      <c r="F312" s="161">
        <v>5038020.686</v>
      </c>
      <c r="G312" s="189">
        <v>64.88602915847018</v>
      </c>
    </row>
    <row r="313" spans="1:7" s="156" customFormat="1" ht="12">
      <c r="A313" s="188" t="s">
        <v>398</v>
      </c>
      <c r="B313" s="161">
        <v>6828444</v>
      </c>
      <c r="C313" s="161">
        <v>5594348</v>
      </c>
      <c r="D313" s="189">
        <v>81.92712717567868</v>
      </c>
      <c r="E313" s="161">
        <v>7470897.388</v>
      </c>
      <c r="F313" s="161">
        <v>4793312.595</v>
      </c>
      <c r="G313" s="189">
        <v>64.15979695691144</v>
      </c>
    </row>
    <row r="314" spans="1:7" s="156" customFormat="1" ht="12">
      <c r="A314" s="188" t="s">
        <v>399</v>
      </c>
      <c r="B314" s="161">
        <v>6683686</v>
      </c>
      <c r="C314" s="161">
        <v>5526037</v>
      </c>
      <c r="D314" s="189">
        <v>82.67948254900065</v>
      </c>
      <c r="E314" s="161">
        <v>7419940.666</v>
      </c>
      <c r="F314" s="161">
        <v>5005819.36</v>
      </c>
      <c r="G314" s="189">
        <v>67.46441225518016</v>
      </c>
    </row>
    <row r="315" spans="1:7" s="156" customFormat="1" ht="12">
      <c r="A315" s="188" t="s">
        <v>400</v>
      </c>
      <c r="B315" s="161">
        <v>6709464</v>
      </c>
      <c r="C315" s="161">
        <v>5518195</v>
      </c>
      <c r="D315" s="189">
        <v>82.2449453488386</v>
      </c>
      <c r="E315" s="161">
        <v>6543337.431</v>
      </c>
      <c r="F315" s="161">
        <v>4317379.157</v>
      </c>
      <c r="G315" s="189">
        <v>65.98130086560714</v>
      </c>
    </row>
    <row r="316" spans="1:7" s="156" customFormat="1" ht="12">
      <c r="A316" s="188" t="s">
        <v>401</v>
      </c>
      <c r="B316" s="161">
        <v>6563767</v>
      </c>
      <c r="C316" s="161">
        <v>5453721</v>
      </c>
      <c r="D316" s="189">
        <v>83.0882784230458</v>
      </c>
      <c r="E316" s="161">
        <v>5340466.258</v>
      </c>
      <c r="F316" s="161">
        <v>3365438.267</v>
      </c>
      <c r="G316" s="189">
        <v>63.017686179714836</v>
      </c>
    </row>
    <row r="317" spans="1:7" s="156" customFormat="1" ht="12">
      <c r="A317" s="188" t="s">
        <v>402</v>
      </c>
      <c r="B317" s="161">
        <v>6096919</v>
      </c>
      <c r="C317" s="161">
        <v>5121679</v>
      </c>
      <c r="D317" s="189">
        <v>84.0043799171352</v>
      </c>
      <c r="E317" s="161">
        <v>7608570.876</v>
      </c>
      <c r="F317" s="161">
        <v>4945269.429</v>
      </c>
      <c r="G317" s="189">
        <v>64.99603551830013</v>
      </c>
    </row>
    <row r="318" spans="1:7" s="156" customFormat="1" ht="12">
      <c r="A318" s="188" t="s">
        <v>403</v>
      </c>
      <c r="B318" s="161">
        <v>6034595</v>
      </c>
      <c r="C318" s="161">
        <v>5257567</v>
      </c>
      <c r="D318" s="189">
        <v>87.12377549777574</v>
      </c>
      <c r="E318" s="161">
        <v>7179002.094</v>
      </c>
      <c r="F318" s="161">
        <v>4793001.072</v>
      </c>
      <c r="G318" s="189">
        <v>66.76416874158387</v>
      </c>
    </row>
    <row r="319" spans="1:7" s="156" customFormat="1" ht="12">
      <c r="A319" s="188" t="s">
        <v>404</v>
      </c>
      <c r="B319" s="161">
        <v>6316862</v>
      </c>
      <c r="C319" s="161">
        <v>5252705</v>
      </c>
      <c r="D319" s="189">
        <v>83.1537082811054</v>
      </c>
      <c r="E319" s="161">
        <v>7323799.981</v>
      </c>
      <c r="F319" s="161">
        <v>5224433.858</v>
      </c>
      <c r="G319" s="189">
        <v>71.3350155869037</v>
      </c>
    </row>
    <row r="320" s="156" customFormat="1" ht="8.25"/>
    <row r="321" spans="1:2" s="156" customFormat="1" ht="15.75">
      <c r="A321" s="208" t="s">
        <v>44</v>
      </c>
      <c r="B321" s="208"/>
    </row>
    <row r="322" spans="1:7" s="156" customFormat="1" ht="38.25">
      <c r="A322" s="168" t="s">
        <v>53</v>
      </c>
      <c r="B322" s="169" t="s">
        <v>54</v>
      </c>
      <c r="C322" s="169" t="s">
        <v>55</v>
      </c>
      <c r="D322" s="170" t="s">
        <v>56</v>
      </c>
      <c r="E322" s="171" t="s">
        <v>57</v>
      </c>
      <c r="F322" s="171" t="s">
        <v>58</v>
      </c>
      <c r="G322" s="170" t="s">
        <v>56</v>
      </c>
    </row>
    <row r="323" spans="1:7" s="156" customFormat="1" ht="12">
      <c r="A323" s="188" t="s">
        <v>393</v>
      </c>
      <c r="B323" s="161">
        <v>162443941</v>
      </c>
      <c r="C323" s="161">
        <v>108930428</v>
      </c>
      <c r="D323" s="189">
        <v>67.05724284293251</v>
      </c>
      <c r="E323" s="161">
        <v>16958282.824</v>
      </c>
      <c r="F323" s="161">
        <v>9784266.035</v>
      </c>
      <c r="G323" s="189">
        <v>57.69608949529335</v>
      </c>
    </row>
    <row r="324" spans="1:7" s="156" customFormat="1" ht="12">
      <c r="A324" s="188" t="s">
        <v>394</v>
      </c>
      <c r="B324" s="161">
        <v>144983745</v>
      </c>
      <c r="C324" s="161">
        <v>89161404</v>
      </c>
      <c r="D324" s="189">
        <v>61.49751753205161</v>
      </c>
      <c r="E324" s="161">
        <v>15169432.979</v>
      </c>
      <c r="F324" s="161">
        <v>7999914.975</v>
      </c>
      <c r="G324" s="189">
        <v>52.737073205536326</v>
      </c>
    </row>
    <row r="325" spans="1:7" s="156" customFormat="1" ht="12">
      <c r="A325" s="188" t="s">
        <v>395</v>
      </c>
      <c r="B325" s="161">
        <v>196914360</v>
      </c>
      <c r="C325" s="161">
        <v>118661358</v>
      </c>
      <c r="D325" s="189">
        <v>60.26038832312687</v>
      </c>
      <c r="E325" s="161">
        <v>20585224.679</v>
      </c>
      <c r="F325" s="161">
        <v>10520245.02</v>
      </c>
      <c r="G325" s="189">
        <v>51.10580615004032</v>
      </c>
    </row>
    <row r="326" spans="1:7" s="156" customFormat="1" ht="12">
      <c r="A326" s="188" t="s">
        <v>396</v>
      </c>
      <c r="B326" s="161">
        <v>180868872</v>
      </c>
      <c r="C326" s="161">
        <v>115047690</v>
      </c>
      <c r="D326" s="189">
        <v>63.608341627740124</v>
      </c>
      <c r="E326" s="161">
        <v>18903953.566</v>
      </c>
      <c r="F326" s="161">
        <v>10199861.689</v>
      </c>
      <c r="G326" s="189">
        <v>53.9562354159879</v>
      </c>
    </row>
    <row r="327" spans="1:7" s="156" customFormat="1" ht="12">
      <c r="A327" s="188" t="s">
        <v>397</v>
      </c>
      <c r="B327" s="161">
        <v>195388505</v>
      </c>
      <c r="C327" s="161">
        <v>117763272</v>
      </c>
      <c r="D327" s="189">
        <v>60.27134093686832</v>
      </c>
      <c r="E327" s="161">
        <v>26227311.28</v>
      </c>
      <c r="F327" s="161">
        <v>10427242.036</v>
      </c>
      <c r="G327" s="189">
        <v>39.75719022312225</v>
      </c>
    </row>
    <row r="328" spans="1:7" s="156" customFormat="1" ht="12">
      <c r="A328" s="188" t="s">
        <v>398</v>
      </c>
      <c r="B328" s="161">
        <v>201844234</v>
      </c>
      <c r="C328" s="161">
        <v>115591994</v>
      </c>
      <c r="D328" s="189">
        <v>57.267919776197324</v>
      </c>
      <c r="E328" s="161">
        <v>26925380.277</v>
      </c>
      <c r="F328" s="161">
        <v>10252467.229</v>
      </c>
      <c r="G328" s="189">
        <v>38.077334929073544</v>
      </c>
    </row>
    <row r="329" spans="1:7" s="156" customFormat="1" ht="12">
      <c r="A329" s="188" t="s">
        <v>399</v>
      </c>
      <c r="B329" s="161">
        <v>225186641</v>
      </c>
      <c r="C329" s="161">
        <v>153386123</v>
      </c>
      <c r="D329" s="189">
        <v>68.11510768083264</v>
      </c>
      <c r="E329" s="161">
        <v>30741160.266</v>
      </c>
      <c r="F329" s="161">
        <v>13361210.64</v>
      </c>
      <c r="G329" s="189">
        <v>43.46358603379593</v>
      </c>
    </row>
    <row r="330" spans="1:7" s="156" customFormat="1" ht="12">
      <c r="A330" s="188" t="s">
        <v>400</v>
      </c>
      <c r="B330" s="161">
        <v>226086613</v>
      </c>
      <c r="C330" s="161">
        <v>135553390</v>
      </c>
      <c r="D330" s="189">
        <v>59.95639821451967</v>
      </c>
      <c r="E330" s="161">
        <v>30812243.847</v>
      </c>
      <c r="F330" s="161">
        <v>11716243.369</v>
      </c>
      <c r="G330" s="189">
        <v>38.024635359818944</v>
      </c>
    </row>
    <row r="331" spans="1:7" s="156" customFormat="1" ht="12">
      <c r="A331" s="188" t="s">
        <v>401</v>
      </c>
      <c r="B331" s="161">
        <v>211950115</v>
      </c>
      <c r="C331" s="161">
        <v>128035890</v>
      </c>
      <c r="D331" s="189">
        <v>60.40850225535381</v>
      </c>
      <c r="E331" s="161">
        <v>29956662.078</v>
      </c>
      <c r="F331" s="161">
        <v>11222872.521</v>
      </c>
      <c r="G331" s="189">
        <v>37.463695026429576</v>
      </c>
    </row>
    <row r="332" spans="1:7" s="156" customFormat="1" ht="12">
      <c r="A332" s="188" t="s">
        <v>402</v>
      </c>
      <c r="B332" s="161">
        <v>219784231</v>
      </c>
      <c r="C332" s="161">
        <v>132479247</v>
      </c>
      <c r="D332" s="189">
        <v>60.27695726723907</v>
      </c>
      <c r="E332" s="161">
        <v>32527096.311</v>
      </c>
      <c r="F332" s="161">
        <v>11698670.353</v>
      </c>
      <c r="G332" s="189">
        <v>35.965922814462076</v>
      </c>
    </row>
    <row r="333" spans="1:7" s="156" customFormat="1" ht="12">
      <c r="A333" s="188" t="s">
        <v>403</v>
      </c>
      <c r="B333" s="161">
        <v>239835771</v>
      </c>
      <c r="C333" s="161">
        <v>152188639</v>
      </c>
      <c r="D333" s="189">
        <v>63.45535462264301</v>
      </c>
      <c r="E333" s="161">
        <v>38019670.047</v>
      </c>
      <c r="F333" s="161">
        <v>13449251.847</v>
      </c>
      <c r="G333" s="189">
        <v>35.37445703861713</v>
      </c>
    </row>
    <row r="334" spans="1:7" s="156" customFormat="1" ht="12">
      <c r="A334" s="188" t="s">
        <v>404</v>
      </c>
      <c r="B334" s="161">
        <v>269739820</v>
      </c>
      <c r="C334" s="161">
        <v>180764803</v>
      </c>
      <c r="D334" s="189">
        <v>67.01450419889804</v>
      </c>
      <c r="E334" s="161">
        <v>29466049.368</v>
      </c>
      <c r="F334" s="161">
        <v>16246332.823</v>
      </c>
      <c r="G334" s="189">
        <v>55.13576869467763</v>
      </c>
    </row>
    <row r="335" s="156" customFormat="1" ht="8.25"/>
    <row r="336" spans="1:2" s="156" customFormat="1" ht="15.75">
      <c r="A336" s="208" t="s">
        <v>45</v>
      </c>
      <c r="B336" s="208"/>
    </row>
    <row r="337" spans="1:7" s="156" customFormat="1" ht="38.25">
      <c r="A337" s="168" t="s">
        <v>53</v>
      </c>
      <c r="B337" s="169" t="s">
        <v>54</v>
      </c>
      <c r="C337" s="169" t="s">
        <v>55</v>
      </c>
      <c r="D337" s="170" t="s">
        <v>56</v>
      </c>
      <c r="E337" s="171" t="s">
        <v>57</v>
      </c>
      <c r="F337" s="171" t="s">
        <v>58</v>
      </c>
      <c r="G337" s="170" t="s">
        <v>56</v>
      </c>
    </row>
    <row r="338" spans="1:7" s="156" customFormat="1" ht="12">
      <c r="A338" s="188" t="s">
        <v>393</v>
      </c>
      <c r="B338" s="161">
        <v>0</v>
      </c>
      <c r="C338" s="161">
        <v>0</v>
      </c>
      <c r="D338" s="189">
        <v>0</v>
      </c>
      <c r="E338" s="161">
        <v>12025493.146</v>
      </c>
      <c r="F338" s="161">
        <v>5425062.866</v>
      </c>
      <c r="G338" s="189">
        <v>45.11301782084938</v>
      </c>
    </row>
    <row r="339" spans="1:7" s="156" customFormat="1" ht="12">
      <c r="A339" s="188" t="s">
        <v>394</v>
      </c>
      <c r="B339" s="161">
        <v>0</v>
      </c>
      <c r="C339" s="161">
        <v>0</v>
      </c>
      <c r="D339" s="189">
        <v>0</v>
      </c>
      <c r="E339" s="161">
        <v>8467034.967</v>
      </c>
      <c r="F339" s="161">
        <v>3385090.794</v>
      </c>
      <c r="G339" s="189">
        <v>39.97964821443733</v>
      </c>
    </row>
    <row r="340" spans="1:7" s="156" customFormat="1" ht="12">
      <c r="A340" s="188" t="s">
        <v>395</v>
      </c>
      <c r="B340" s="161">
        <v>0</v>
      </c>
      <c r="C340" s="161">
        <v>0</v>
      </c>
      <c r="D340" s="189">
        <v>0</v>
      </c>
      <c r="E340" s="161">
        <v>6646956.88</v>
      </c>
      <c r="F340" s="161">
        <v>2193649.143</v>
      </c>
      <c r="G340" s="189">
        <v>33.00230741078616</v>
      </c>
    </row>
    <row r="341" spans="1:7" s="156" customFormat="1" ht="12">
      <c r="A341" s="188" t="s">
        <v>396</v>
      </c>
      <c r="B341" s="161">
        <v>0</v>
      </c>
      <c r="C341" s="161">
        <v>0</v>
      </c>
      <c r="D341" s="189">
        <v>0</v>
      </c>
      <c r="E341" s="161">
        <v>6572127.045</v>
      </c>
      <c r="F341" s="161">
        <v>2383276.16</v>
      </c>
      <c r="G341" s="189">
        <v>36.263391496869644</v>
      </c>
    </row>
    <row r="342" spans="1:7" s="156" customFormat="1" ht="12">
      <c r="A342" s="188" t="s">
        <v>397</v>
      </c>
      <c r="B342" s="161">
        <v>0</v>
      </c>
      <c r="C342" s="161">
        <v>0</v>
      </c>
      <c r="D342" s="189">
        <v>0</v>
      </c>
      <c r="E342" s="161">
        <v>7083089.69</v>
      </c>
      <c r="F342" s="161">
        <v>2494444.171</v>
      </c>
      <c r="G342" s="189">
        <v>35.216893759254376</v>
      </c>
    </row>
    <row r="343" spans="1:7" s="156" customFormat="1" ht="12">
      <c r="A343" s="188" t="s">
        <v>398</v>
      </c>
      <c r="B343" s="161">
        <v>0</v>
      </c>
      <c r="C343" s="161">
        <v>0</v>
      </c>
      <c r="D343" s="189">
        <v>0</v>
      </c>
      <c r="E343" s="161">
        <v>10018920.911</v>
      </c>
      <c r="F343" s="161">
        <v>3132391.56</v>
      </c>
      <c r="G343" s="189">
        <v>31.26475982618923</v>
      </c>
    </row>
    <row r="344" spans="1:7" s="156" customFormat="1" ht="12">
      <c r="A344" s="188" t="s">
        <v>399</v>
      </c>
      <c r="B344" s="161">
        <v>0</v>
      </c>
      <c r="C344" s="161">
        <v>0</v>
      </c>
      <c r="D344" s="189">
        <v>0</v>
      </c>
      <c r="E344" s="161">
        <v>16411151.962</v>
      </c>
      <c r="F344" s="161">
        <v>6478397.682</v>
      </c>
      <c r="G344" s="189">
        <v>39.475581586233076</v>
      </c>
    </row>
    <row r="345" spans="1:7" s="156" customFormat="1" ht="12">
      <c r="A345" s="188" t="s">
        <v>400</v>
      </c>
      <c r="B345" s="161">
        <v>0</v>
      </c>
      <c r="C345" s="161">
        <v>0</v>
      </c>
      <c r="D345" s="189">
        <v>0</v>
      </c>
      <c r="E345" s="161">
        <v>16115361.871</v>
      </c>
      <c r="F345" s="161">
        <v>6342395.061</v>
      </c>
      <c r="G345" s="189">
        <v>39.35620628174227</v>
      </c>
    </row>
    <row r="346" spans="1:7" s="156" customFormat="1" ht="12">
      <c r="A346" s="188" t="s">
        <v>401</v>
      </c>
      <c r="B346" s="161">
        <v>0</v>
      </c>
      <c r="C346" s="161">
        <v>0</v>
      </c>
      <c r="D346" s="189">
        <v>0</v>
      </c>
      <c r="E346" s="161">
        <v>19245944.913</v>
      </c>
      <c r="F346" s="161">
        <v>8166632.652</v>
      </c>
      <c r="G346" s="189">
        <v>42.43300440127369</v>
      </c>
    </row>
    <row r="347" spans="1:7" s="156" customFormat="1" ht="12">
      <c r="A347" s="188" t="s">
        <v>402</v>
      </c>
      <c r="B347" s="161">
        <v>0</v>
      </c>
      <c r="C347" s="161">
        <v>0</v>
      </c>
      <c r="D347" s="189">
        <v>0</v>
      </c>
      <c r="E347" s="161">
        <v>22688766.855</v>
      </c>
      <c r="F347" s="161">
        <v>9844662.321</v>
      </c>
      <c r="G347" s="189">
        <v>43.39002813116967</v>
      </c>
    </row>
    <row r="348" spans="1:7" s="156" customFormat="1" ht="12">
      <c r="A348" s="188" t="s">
        <v>403</v>
      </c>
      <c r="B348" s="161">
        <v>0</v>
      </c>
      <c r="C348" s="161">
        <v>0</v>
      </c>
      <c r="D348" s="189">
        <v>0</v>
      </c>
      <c r="E348" s="161">
        <v>19214691.851</v>
      </c>
      <c r="F348" s="161">
        <v>7658854.688</v>
      </c>
      <c r="G348" s="189">
        <v>39.859367755623964</v>
      </c>
    </row>
    <row r="349" spans="1:7" s="156" customFormat="1" ht="12">
      <c r="A349" s="188" t="s">
        <v>404</v>
      </c>
      <c r="B349" s="161">
        <v>0</v>
      </c>
      <c r="C349" s="161">
        <v>0</v>
      </c>
      <c r="D349" s="189">
        <v>0</v>
      </c>
      <c r="E349" s="161">
        <v>19924416.914</v>
      </c>
      <c r="F349" s="161">
        <v>7727200.531</v>
      </c>
      <c r="G349" s="189">
        <v>38.78256796348424</v>
      </c>
    </row>
    <row r="350" s="156" customFormat="1" ht="8.25"/>
    <row r="351" spans="1:2" s="156" customFormat="1" ht="15.75">
      <c r="A351" s="208" t="s">
        <v>46</v>
      </c>
      <c r="B351" s="208"/>
    </row>
    <row r="352" spans="1:7" s="156" customFormat="1" ht="38.25">
      <c r="A352" s="168" t="s">
        <v>53</v>
      </c>
      <c r="B352" s="169" t="s">
        <v>54</v>
      </c>
      <c r="C352" s="169" t="s">
        <v>55</v>
      </c>
      <c r="D352" s="170" t="s">
        <v>56</v>
      </c>
      <c r="E352" s="171" t="s">
        <v>57</v>
      </c>
      <c r="F352" s="171" t="s">
        <v>58</v>
      </c>
      <c r="G352" s="170" t="s">
        <v>56</v>
      </c>
    </row>
    <row r="353" spans="1:7" s="156" customFormat="1" ht="12">
      <c r="A353" s="188" t="s">
        <v>393</v>
      </c>
      <c r="B353" s="161">
        <v>492790424</v>
      </c>
      <c r="C353" s="161">
        <v>434380235</v>
      </c>
      <c r="D353" s="189">
        <v>88.14705275198286</v>
      </c>
      <c r="E353" s="161">
        <v>69042654.132</v>
      </c>
      <c r="F353" s="161">
        <v>38359238.321</v>
      </c>
      <c r="G353" s="189">
        <v>55.55875393733046</v>
      </c>
    </row>
    <row r="354" spans="1:7" s="156" customFormat="1" ht="12">
      <c r="A354" s="188" t="s">
        <v>394</v>
      </c>
      <c r="B354" s="161">
        <v>420979160</v>
      </c>
      <c r="C354" s="161">
        <v>334463942</v>
      </c>
      <c r="D354" s="189">
        <v>79.44904968692512</v>
      </c>
      <c r="E354" s="161">
        <v>70516590.154</v>
      </c>
      <c r="F354" s="161">
        <v>29309860.792</v>
      </c>
      <c r="G354" s="189">
        <v>41.56448961583464</v>
      </c>
    </row>
    <row r="355" spans="1:7" s="156" customFormat="1" ht="12">
      <c r="A355" s="188" t="s">
        <v>395</v>
      </c>
      <c r="B355" s="161">
        <v>431266080</v>
      </c>
      <c r="C355" s="161">
        <v>317261496</v>
      </c>
      <c r="D355" s="189">
        <v>73.56514011025398</v>
      </c>
      <c r="E355" s="161">
        <v>65042634.254</v>
      </c>
      <c r="F355" s="161">
        <v>27513760.219</v>
      </c>
      <c r="G355" s="189">
        <v>42.30111608265306</v>
      </c>
    </row>
    <row r="356" spans="1:7" s="156" customFormat="1" ht="12">
      <c r="A356" s="188" t="s">
        <v>396</v>
      </c>
      <c r="B356" s="161">
        <v>414503452</v>
      </c>
      <c r="C356" s="161">
        <v>297648526</v>
      </c>
      <c r="D356" s="189">
        <v>71.80845528881144</v>
      </c>
      <c r="E356" s="161">
        <v>61808296.164</v>
      </c>
      <c r="F356" s="161">
        <v>25906278.107</v>
      </c>
      <c r="G356" s="189">
        <v>41.91391724868321</v>
      </c>
    </row>
    <row r="357" spans="1:7" s="156" customFormat="1" ht="12">
      <c r="A357" s="188" t="s">
        <v>397</v>
      </c>
      <c r="B357" s="161">
        <v>432126700</v>
      </c>
      <c r="C357" s="161">
        <v>305841497</v>
      </c>
      <c r="D357" s="189">
        <v>70.7758851744176</v>
      </c>
      <c r="E357" s="161">
        <v>44485878.11</v>
      </c>
      <c r="F357" s="161">
        <v>26688116.343</v>
      </c>
      <c r="G357" s="189">
        <v>59.9923334704295</v>
      </c>
    </row>
    <row r="358" spans="1:7" s="156" customFormat="1" ht="12">
      <c r="A358" s="188" t="s">
        <v>398</v>
      </c>
      <c r="B358" s="161">
        <v>427344968</v>
      </c>
      <c r="C358" s="161">
        <v>317644131</v>
      </c>
      <c r="D358" s="189">
        <v>74.32967620669397</v>
      </c>
      <c r="E358" s="161">
        <v>40416786.093</v>
      </c>
      <c r="F358" s="161">
        <v>27812176.737</v>
      </c>
      <c r="G358" s="189">
        <v>68.81342982839732</v>
      </c>
    </row>
    <row r="359" spans="1:7" s="156" customFormat="1" ht="12">
      <c r="A359" s="188" t="s">
        <v>399</v>
      </c>
      <c r="B359" s="161">
        <v>464348372</v>
      </c>
      <c r="C359" s="161">
        <v>381133570</v>
      </c>
      <c r="D359" s="189">
        <v>82.07923037576623</v>
      </c>
      <c r="E359" s="161">
        <v>45088493.016</v>
      </c>
      <c r="F359" s="161">
        <v>33409003.383</v>
      </c>
      <c r="G359" s="189">
        <v>74.09651808754077</v>
      </c>
    </row>
    <row r="360" spans="1:7" s="156" customFormat="1" ht="12">
      <c r="A360" s="188" t="s">
        <v>400</v>
      </c>
      <c r="B360" s="161">
        <v>455012680</v>
      </c>
      <c r="C360" s="161">
        <v>352309937</v>
      </c>
      <c r="D360" s="189">
        <v>77.42859759424726</v>
      </c>
      <c r="E360" s="161">
        <v>45673248.737</v>
      </c>
      <c r="F360" s="161">
        <v>30659038.619</v>
      </c>
      <c r="G360" s="189">
        <v>67.12690572011587</v>
      </c>
    </row>
    <row r="361" spans="1:7" s="156" customFormat="1" ht="12">
      <c r="A361" s="188" t="s">
        <v>401</v>
      </c>
      <c r="B361" s="161">
        <v>427954614</v>
      </c>
      <c r="C361" s="161">
        <v>325796886</v>
      </c>
      <c r="D361" s="189">
        <v>76.12884061579483</v>
      </c>
      <c r="E361" s="161">
        <v>43977872.248</v>
      </c>
      <c r="F361" s="161">
        <v>28485617.473</v>
      </c>
      <c r="G361" s="189">
        <v>64.77261408274579</v>
      </c>
    </row>
    <row r="362" spans="1:7" s="156" customFormat="1" ht="12">
      <c r="A362" s="188" t="s">
        <v>402</v>
      </c>
      <c r="B362" s="161">
        <v>469666900</v>
      </c>
      <c r="C362" s="161">
        <v>354772153</v>
      </c>
      <c r="D362" s="189">
        <v>75.5369716281901</v>
      </c>
      <c r="E362" s="161">
        <v>45314911.228</v>
      </c>
      <c r="F362" s="161">
        <v>30863256.375</v>
      </c>
      <c r="G362" s="189">
        <v>68.10838979627009</v>
      </c>
    </row>
    <row r="363" spans="1:7" s="156" customFormat="1" ht="12">
      <c r="A363" s="188" t="s">
        <v>403</v>
      </c>
      <c r="B363" s="161">
        <v>463805064</v>
      </c>
      <c r="C363" s="161">
        <v>354606711</v>
      </c>
      <c r="D363" s="189">
        <v>76.45598086872117</v>
      </c>
      <c r="E363" s="161">
        <v>47629445.73</v>
      </c>
      <c r="F363" s="161">
        <v>30760952.964</v>
      </c>
      <c r="G363" s="189">
        <v>64.58389866297527</v>
      </c>
    </row>
    <row r="364" spans="1:7" s="156" customFormat="1" ht="12">
      <c r="A364" s="188" t="s">
        <v>404</v>
      </c>
      <c r="B364" s="161">
        <v>491842776</v>
      </c>
      <c r="C364" s="161">
        <v>345560961</v>
      </c>
      <c r="D364" s="189">
        <v>70.25841953201729</v>
      </c>
      <c r="E364" s="161">
        <v>50319043.821</v>
      </c>
      <c r="F364" s="161">
        <v>30072637.345</v>
      </c>
      <c r="G364" s="189">
        <v>59.76392844819832</v>
      </c>
    </row>
  </sheetData>
  <sheetProtection/>
  <mergeCells count="30">
    <mergeCell ref="A291:B291"/>
    <mergeCell ref="A306:B306"/>
    <mergeCell ref="A321:B321"/>
    <mergeCell ref="A336:B336"/>
    <mergeCell ref="A351:B351"/>
    <mergeCell ref="A235:B235"/>
    <mergeCell ref="A243:B243"/>
    <mergeCell ref="A258:B258"/>
    <mergeCell ref="A272:B272"/>
    <mergeCell ref="A276:B276"/>
    <mergeCell ref="A177:B177"/>
    <mergeCell ref="A187:B187"/>
    <mergeCell ref="A202:B202"/>
    <mergeCell ref="A217:B217"/>
    <mergeCell ref="A229:B229"/>
    <mergeCell ref="A102:B102"/>
    <mergeCell ref="A117:B117"/>
    <mergeCell ref="A132:B132"/>
    <mergeCell ref="A147:B147"/>
    <mergeCell ref="A162:B162"/>
    <mergeCell ref="A49:B49"/>
    <mergeCell ref="A57:B57"/>
    <mergeCell ref="A72:B72"/>
    <mergeCell ref="A87:B87"/>
    <mergeCell ref="A97:B97"/>
    <mergeCell ref="A1:G1"/>
    <mergeCell ref="A2:G2"/>
    <mergeCell ref="A4:B4"/>
    <mergeCell ref="A19:B19"/>
    <mergeCell ref="A34:B3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7" width="14.7109375" style="0" customWidth="1"/>
  </cols>
  <sheetData>
    <row r="1" spans="1:7" s="156" customFormat="1" ht="15">
      <c r="A1" s="200" t="s">
        <v>384</v>
      </c>
      <c r="B1" s="200"/>
      <c r="C1" s="200"/>
      <c r="D1" s="200"/>
      <c r="E1" s="200"/>
      <c r="F1" s="200"/>
      <c r="G1" s="200"/>
    </row>
    <row r="2" spans="1:7" s="156" customFormat="1" ht="15">
      <c r="A2" s="209" t="s">
        <v>60</v>
      </c>
      <c r="B2" s="209"/>
      <c r="C2" s="209"/>
      <c r="D2" s="209"/>
      <c r="E2" s="209"/>
      <c r="F2" s="209"/>
      <c r="G2" s="209"/>
    </row>
    <row r="3" spans="1:7" s="156" customFormat="1" ht="8.25">
      <c r="A3" s="164"/>
      <c r="B3" s="165"/>
      <c r="C3" s="165"/>
      <c r="D3" s="166"/>
      <c r="E3" s="167"/>
      <c r="F3" s="167"/>
      <c r="G3" s="166"/>
    </row>
    <row r="4" spans="1:7" s="156" customFormat="1" ht="15.75">
      <c r="A4" s="210" t="s">
        <v>47</v>
      </c>
      <c r="B4" s="210"/>
      <c r="C4" s="165"/>
      <c r="D4" s="166"/>
      <c r="E4" s="167"/>
      <c r="F4" s="167"/>
      <c r="G4" s="15">
        <v>2010</v>
      </c>
    </row>
    <row r="5" spans="1:7" s="156" customFormat="1" ht="38.25">
      <c r="A5" s="168" t="s">
        <v>53</v>
      </c>
      <c r="B5" s="169" t="s">
        <v>54</v>
      </c>
      <c r="C5" s="169" t="s">
        <v>55</v>
      </c>
      <c r="D5" s="170" t="s">
        <v>56</v>
      </c>
      <c r="E5" s="171" t="s">
        <v>57</v>
      </c>
      <c r="F5" s="171" t="s">
        <v>58</v>
      </c>
      <c r="G5" s="170" t="s">
        <v>56</v>
      </c>
    </row>
    <row r="6" spans="1:7" s="156" customFormat="1" ht="12">
      <c r="A6" s="172" t="s">
        <v>393</v>
      </c>
      <c r="B6" s="161">
        <v>2540865047</v>
      </c>
      <c r="C6" s="161">
        <v>2103706320</v>
      </c>
      <c r="D6" s="189">
        <v>82.79488603630668</v>
      </c>
      <c r="E6" s="161">
        <v>414221605.06</v>
      </c>
      <c r="F6" s="161">
        <v>229004720.806</v>
      </c>
      <c r="G6" s="189">
        <v>55.28555681513249</v>
      </c>
    </row>
    <row r="7" spans="1:7" s="156" customFormat="1" ht="12">
      <c r="A7" s="172" t="s">
        <v>394</v>
      </c>
      <c r="B7" s="161">
        <v>2270014154</v>
      </c>
      <c r="C7" s="161">
        <v>1772117608</v>
      </c>
      <c r="D7" s="189">
        <v>78.066368215253</v>
      </c>
      <c r="E7" s="161">
        <v>374214499.529</v>
      </c>
      <c r="F7" s="161">
        <v>198778208.438</v>
      </c>
      <c r="G7" s="189">
        <v>53.118788472437465</v>
      </c>
    </row>
    <row r="8" spans="1:7" s="156" customFormat="1" ht="12">
      <c r="A8" s="172" t="s">
        <v>395</v>
      </c>
      <c r="B8" s="161">
        <v>2458234431</v>
      </c>
      <c r="C8" s="161">
        <v>1841481022</v>
      </c>
      <c r="D8" s="189">
        <v>74.91071635714145</v>
      </c>
      <c r="E8" s="161">
        <v>405310585.555</v>
      </c>
      <c r="F8" s="161">
        <v>208850327.414</v>
      </c>
      <c r="G8" s="189">
        <v>51.528466035007945</v>
      </c>
    </row>
    <row r="9" spans="1:7" s="156" customFormat="1" ht="12">
      <c r="A9" s="172" t="s">
        <v>396</v>
      </c>
      <c r="B9" s="161">
        <v>2271014167</v>
      </c>
      <c r="C9" s="161">
        <v>1697802534</v>
      </c>
      <c r="D9" s="189">
        <v>74.75966282688539</v>
      </c>
      <c r="E9" s="161">
        <v>387196704.925</v>
      </c>
      <c r="F9" s="161">
        <v>202004415.235</v>
      </c>
      <c r="G9" s="189">
        <v>52.17100576156201</v>
      </c>
    </row>
    <row r="10" spans="1:7" s="156" customFormat="1" ht="12">
      <c r="A10" s="172" t="s">
        <v>397</v>
      </c>
      <c r="B10" s="161">
        <v>2479315476</v>
      </c>
      <c r="C10" s="161">
        <v>1911977843</v>
      </c>
      <c r="D10" s="189">
        <v>77.11716647228317</v>
      </c>
      <c r="E10" s="161">
        <v>411580067.095</v>
      </c>
      <c r="F10" s="161">
        <v>214975557.234</v>
      </c>
      <c r="G10" s="189">
        <v>52.23177078310253</v>
      </c>
    </row>
    <row r="11" spans="1:7" s="156" customFormat="1" ht="12">
      <c r="A11" s="172" t="s">
        <v>398</v>
      </c>
      <c r="B11" s="161">
        <v>2511057864</v>
      </c>
      <c r="C11" s="161">
        <v>1946419830</v>
      </c>
      <c r="D11" s="189">
        <v>77.51393776722622</v>
      </c>
      <c r="E11" s="161">
        <v>407949400.675</v>
      </c>
      <c r="F11" s="161">
        <v>213970419.394</v>
      </c>
      <c r="G11" s="189">
        <v>52.45023501443094</v>
      </c>
    </row>
    <row r="12" spans="1:7" s="156" customFormat="1" ht="12">
      <c r="A12" s="172" t="s">
        <v>399</v>
      </c>
      <c r="B12" s="161">
        <v>2852397239</v>
      </c>
      <c r="C12" s="161">
        <v>2307243406</v>
      </c>
      <c r="D12" s="189">
        <v>80.88787124225652</v>
      </c>
      <c r="E12" s="161">
        <v>449207585.245</v>
      </c>
      <c r="F12" s="161">
        <v>245701619.173</v>
      </c>
      <c r="G12" s="189">
        <v>54.69667637936104</v>
      </c>
    </row>
    <row r="13" spans="1:7" s="156" customFormat="1" ht="12">
      <c r="A13" s="172" t="s">
        <v>400</v>
      </c>
      <c r="B13" s="161">
        <v>2725700938</v>
      </c>
      <c r="C13" s="161">
        <v>2203491890</v>
      </c>
      <c r="D13" s="189">
        <v>80.84129330845907</v>
      </c>
      <c r="E13" s="161">
        <v>432068117.58</v>
      </c>
      <c r="F13" s="161">
        <v>232556181.557</v>
      </c>
      <c r="G13" s="189">
        <v>53.82396249451126</v>
      </c>
    </row>
    <row r="14" spans="1:7" s="156" customFormat="1" ht="12">
      <c r="A14" s="172" t="s">
        <v>401</v>
      </c>
      <c r="B14" s="161">
        <v>2601493290</v>
      </c>
      <c r="C14" s="161">
        <v>2182961378</v>
      </c>
      <c r="D14" s="189">
        <v>83.91185886933424</v>
      </c>
      <c r="E14" s="161">
        <v>427808055.555</v>
      </c>
      <c r="F14" s="161">
        <v>236686222.489</v>
      </c>
      <c r="G14" s="189">
        <v>55.32533093186953</v>
      </c>
    </row>
    <row r="15" spans="1:7" s="156" customFormat="1" ht="12">
      <c r="A15" s="172" t="s">
        <v>402</v>
      </c>
      <c r="B15" s="161">
        <v>2684734082</v>
      </c>
      <c r="C15" s="161">
        <v>2260651314</v>
      </c>
      <c r="D15" s="189">
        <v>84.20391908296264</v>
      </c>
      <c r="E15" s="161">
        <v>443571186.436</v>
      </c>
      <c r="F15" s="161">
        <v>246707635.033</v>
      </c>
      <c r="G15" s="189">
        <v>55.618498806300586</v>
      </c>
    </row>
    <row r="16" spans="1:7" s="156" customFormat="1" ht="12">
      <c r="A16" s="172" t="s">
        <v>403</v>
      </c>
      <c r="B16" s="161">
        <v>2614396103</v>
      </c>
      <c r="C16" s="161">
        <v>2024711484</v>
      </c>
      <c r="D16" s="189">
        <v>77.4447101445974</v>
      </c>
      <c r="E16" s="161">
        <v>436468963.256</v>
      </c>
      <c r="F16" s="161">
        <v>230715726.514</v>
      </c>
      <c r="G16" s="189">
        <v>52.85959505411143</v>
      </c>
    </row>
    <row r="17" spans="1:7" s="156" customFormat="1" ht="12">
      <c r="A17" s="172" t="s">
        <v>404</v>
      </c>
      <c r="B17" s="161">
        <v>2768771995</v>
      </c>
      <c r="C17" s="161">
        <v>2167930823</v>
      </c>
      <c r="D17" s="189">
        <v>78.29936256632789</v>
      </c>
      <c r="E17" s="161">
        <v>455428487.339</v>
      </c>
      <c r="F17" s="161">
        <v>241447081.313</v>
      </c>
      <c r="G17" s="189">
        <v>53.015366413229636</v>
      </c>
    </row>
    <row r="18" s="156" customFormat="1" ht="8.25"/>
    <row r="19" spans="1:2" s="156" customFormat="1" ht="15.75">
      <c r="A19" s="208" t="s">
        <v>21</v>
      </c>
      <c r="B19" s="208"/>
    </row>
    <row r="20" spans="1:7" s="156" customFormat="1" ht="38.25">
      <c r="A20" s="168" t="s">
        <v>53</v>
      </c>
      <c r="B20" s="169" t="s">
        <v>54</v>
      </c>
      <c r="C20" s="169" t="s">
        <v>55</v>
      </c>
      <c r="D20" s="170" t="s">
        <v>56</v>
      </c>
      <c r="E20" s="171" t="s">
        <v>57</v>
      </c>
      <c r="F20" s="171" t="s">
        <v>58</v>
      </c>
      <c r="G20" s="170" t="s">
        <v>56</v>
      </c>
    </row>
    <row r="21" spans="1:7" s="156" customFormat="1" ht="12">
      <c r="A21" s="188" t="s">
        <v>393</v>
      </c>
      <c r="B21" s="161">
        <v>0</v>
      </c>
      <c r="C21" s="161">
        <v>0</v>
      </c>
      <c r="D21" s="189">
        <v>0</v>
      </c>
      <c r="E21" s="161">
        <v>25511395.435</v>
      </c>
      <c r="F21" s="161">
        <v>17170603.585</v>
      </c>
      <c r="G21" s="189">
        <v>67.30562280980926</v>
      </c>
    </row>
    <row r="22" spans="1:7" s="156" customFormat="1" ht="12">
      <c r="A22" s="188" t="s">
        <v>394</v>
      </c>
      <c r="B22" s="161">
        <v>0</v>
      </c>
      <c r="C22" s="161">
        <v>0</v>
      </c>
      <c r="D22" s="189">
        <v>0</v>
      </c>
      <c r="E22" s="161">
        <v>27020109.823</v>
      </c>
      <c r="F22" s="161">
        <v>18757404.388</v>
      </c>
      <c r="G22" s="189">
        <v>69.42016339264973</v>
      </c>
    </row>
    <row r="23" spans="1:7" s="156" customFormat="1" ht="12">
      <c r="A23" s="188" t="s">
        <v>395</v>
      </c>
      <c r="B23" s="161">
        <v>0</v>
      </c>
      <c r="C23" s="161">
        <v>0</v>
      </c>
      <c r="D23" s="189">
        <v>0</v>
      </c>
      <c r="E23" s="161">
        <v>28899718.896</v>
      </c>
      <c r="F23" s="161">
        <v>22384569.378</v>
      </c>
      <c r="G23" s="189">
        <v>77.45601076105359</v>
      </c>
    </row>
    <row r="24" spans="1:7" s="156" customFormat="1" ht="12">
      <c r="A24" s="188" t="s">
        <v>396</v>
      </c>
      <c r="B24" s="161">
        <v>0</v>
      </c>
      <c r="C24" s="161">
        <v>0</v>
      </c>
      <c r="D24" s="189">
        <v>0</v>
      </c>
      <c r="E24" s="161">
        <v>30943942.31</v>
      </c>
      <c r="F24" s="161">
        <v>23440423.184</v>
      </c>
      <c r="G24" s="189">
        <v>75.75125027435459</v>
      </c>
    </row>
    <row r="25" spans="1:7" s="156" customFormat="1" ht="12">
      <c r="A25" s="188" t="s">
        <v>397</v>
      </c>
      <c r="B25" s="161">
        <v>0</v>
      </c>
      <c r="C25" s="161">
        <v>0</v>
      </c>
      <c r="D25" s="189">
        <v>0</v>
      </c>
      <c r="E25" s="161">
        <v>32521582.97</v>
      </c>
      <c r="F25" s="161">
        <v>22117585.008</v>
      </c>
      <c r="G25" s="189">
        <v>68.00894356342582</v>
      </c>
    </row>
    <row r="26" spans="1:7" s="156" customFormat="1" ht="12">
      <c r="A26" s="188" t="s">
        <v>398</v>
      </c>
      <c r="B26" s="161">
        <v>0</v>
      </c>
      <c r="C26" s="161">
        <v>0</v>
      </c>
      <c r="D26" s="189">
        <v>0</v>
      </c>
      <c r="E26" s="161">
        <v>24533742.792</v>
      </c>
      <c r="F26" s="161">
        <v>18150879.583</v>
      </c>
      <c r="G26" s="189">
        <v>73.98332874394798</v>
      </c>
    </row>
    <row r="27" spans="1:7" s="156" customFormat="1" ht="12">
      <c r="A27" s="188" t="s">
        <v>399</v>
      </c>
      <c r="B27" s="161">
        <v>0</v>
      </c>
      <c r="C27" s="161">
        <v>0</v>
      </c>
      <c r="D27" s="189">
        <v>0</v>
      </c>
      <c r="E27" s="161">
        <v>23791223.109</v>
      </c>
      <c r="F27" s="161">
        <v>17794670.441</v>
      </c>
      <c r="G27" s="189">
        <v>74.79510557096344</v>
      </c>
    </row>
    <row r="28" spans="1:7" s="156" customFormat="1" ht="12">
      <c r="A28" s="188" t="s">
        <v>400</v>
      </c>
      <c r="B28" s="161">
        <v>0</v>
      </c>
      <c r="C28" s="161">
        <v>0</v>
      </c>
      <c r="D28" s="189">
        <v>0</v>
      </c>
      <c r="E28" s="161">
        <v>17318233.825</v>
      </c>
      <c r="F28" s="161">
        <v>12626132.133</v>
      </c>
      <c r="G28" s="189">
        <v>72.90658077830867</v>
      </c>
    </row>
    <row r="29" spans="1:7" s="156" customFormat="1" ht="12">
      <c r="A29" s="188" t="s">
        <v>401</v>
      </c>
      <c r="B29" s="161">
        <v>0</v>
      </c>
      <c r="C29" s="161">
        <v>0</v>
      </c>
      <c r="D29" s="189">
        <v>0</v>
      </c>
      <c r="E29" s="161">
        <v>28799107.609</v>
      </c>
      <c r="F29" s="161">
        <v>19905110.297</v>
      </c>
      <c r="G29" s="189">
        <v>69.11710795781553</v>
      </c>
    </row>
    <row r="30" spans="1:7" s="156" customFormat="1" ht="12">
      <c r="A30" s="188" t="s">
        <v>402</v>
      </c>
      <c r="B30" s="161">
        <v>0</v>
      </c>
      <c r="C30" s="161">
        <v>0</v>
      </c>
      <c r="D30" s="189">
        <v>0</v>
      </c>
      <c r="E30" s="161">
        <v>30601825.361</v>
      </c>
      <c r="F30" s="161">
        <v>21244747.51</v>
      </c>
      <c r="G30" s="189">
        <v>69.4231381931714</v>
      </c>
    </row>
    <row r="31" spans="1:7" s="156" customFormat="1" ht="12">
      <c r="A31" s="188" t="s">
        <v>403</v>
      </c>
      <c r="B31" s="161">
        <v>0</v>
      </c>
      <c r="C31" s="161">
        <v>0</v>
      </c>
      <c r="D31" s="189">
        <v>0</v>
      </c>
      <c r="E31" s="161">
        <v>31529649.5</v>
      </c>
      <c r="F31" s="161">
        <v>23770192.978</v>
      </c>
      <c r="G31" s="189">
        <v>75.38996898141859</v>
      </c>
    </row>
    <row r="32" spans="1:7" s="156" customFormat="1" ht="12">
      <c r="A32" s="188" t="s">
        <v>404</v>
      </c>
      <c r="B32" s="161">
        <v>0</v>
      </c>
      <c r="C32" s="161">
        <v>0</v>
      </c>
      <c r="D32" s="189">
        <v>0</v>
      </c>
      <c r="E32" s="161">
        <v>29567473.006</v>
      </c>
      <c r="F32" s="161">
        <v>21712951.582</v>
      </c>
      <c r="G32" s="189">
        <v>73.43526305949068</v>
      </c>
    </row>
    <row r="33" s="156" customFormat="1" ht="8.25"/>
    <row r="34" spans="1:2" s="156" customFormat="1" ht="15.75">
      <c r="A34" s="208" t="s">
        <v>23</v>
      </c>
      <c r="B34" s="208"/>
    </row>
    <row r="35" spans="1:7" s="156" customFormat="1" ht="38.25">
      <c r="A35" s="168" t="s">
        <v>53</v>
      </c>
      <c r="B35" s="169" t="s">
        <v>54</v>
      </c>
      <c r="C35" s="169" t="s">
        <v>55</v>
      </c>
      <c r="D35" s="170" t="s">
        <v>56</v>
      </c>
      <c r="E35" s="171" t="s">
        <v>57</v>
      </c>
      <c r="F35" s="171" t="s">
        <v>58</v>
      </c>
      <c r="G35" s="170" t="s">
        <v>56</v>
      </c>
    </row>
    <row r="36" spans="1:7" s="156" customFormat="1" ht="12">
      <c r="A36" s="188" t="s">
        <v>395</v>
      </c>
      <c r="B36" s="161">
        <v>454400</v>
      </c>
      <c r="C36" s="161">
        <v>174944</v>
      </c>
      <c r="D36" s="189">
        <v>38.5</v>
      </c>
      <c r="E36" s="161">
        <v>65215.488</v>
      </c>
      <c r="F36" s="161">
        <v>16653.76</v>
      </c>
      <c r="G36" s="189">
        <v>25.536510590858413</v>
      </c>
    </row>
    <row r="37" spans="1:7" s="156" customFormat="1" ht="12">
      <c r="A37" s="188" t="s">
        <v>403</v>
      </c>
      <c r="B37" s="161">
        <v>17206068</v>
      </c>
      <c r="C37" s="161">
        <v>8718280</v>
      </c>
      <c r="D37" s="189">
        <v>50.669798585010824</v>
      </c>
      <c r="E37" s="161">
        <v>1950281.738</v>
      </c>
      <c r="F37" s="161">
        <v>934633.66</v>
      </c>
      <c r="G37" s="189">
        <v>47.92300731680235</v>
      </c>
    </row>
    <row r="38" spans="1:7" s="156" customFormat="1" ht="12">
      <c r="A38" s="188" t="s">
        <v>404</v>
      </c>
      <c r="B38" s="161">
        <v>33792792</v>
      </c>
      <c r="C38" s="161">
        <v>21282060</v>
      </c>
      <c r="D38" s="189">
        <v>62.978104916575106</v>
      </c>
      <c r="E38" s="161">
        <v>4871371.132</v>
      </c>
      <c r="F38" s="161">
        <v>2231017.695</v>
      </c>
      <c r="G38" s="189">
        <v>45.79855721409648</v>
      </c>
    </row>
    <row r="39" s="156" customFormat="1" ht="8.25"/>
    <row r="40" spans="1:2" s="156" customFormat="1" ht="15.75">
      <c r="A40" s="208" t="s">
        <v>24</v>
      </c>
      <c r="B40" s="208"/>
    </row>
    <row r="41" spans="1:7" s="156" customFormat="1" ht="38.25">
      <c r="A41" s="168" t="s">
        <v>53</v>
      </c>
      <c r="B41" s="169" t="s">
        <v>54</v>
      </c>
      <c r="C41" s="169" t="s">
        <v>55</v>
      </c>
      <c r="D41" s="170" t="s">
        <v>56</v>
      </c>
      <c r="E41" s="171" t="s">
        <v>57</v>
      </c>
      <c r="F41" s="171" t="s">
        <v>58</v>
      </c>
      <c r="G41" s="170" t="s">
        <v>56</v>
      </c>
    </row>
    <row r="42" spans="1:7" s="156" customFormat="1" ht="12">
      <c r="A42" s="188" t="s">
        <v>399</v>
      </c>
      <c r="B42" s="161">
        <v>2564140</v>
      </c>
      <c r="C42" s="161">
        <v>2214287</v>
      </c>
      <c r="D42" s="189">
        <v>86.35593220338983</v>
      </c>
      <c r="E42" s="161">
        <v>286675.198</v>
      </c>
      <c r="F42" s="161">
        <v>170813.011</v>
      </c>
      <c r="G42" s="189">
        <v>59.58416081742795</v>
      </c>
    </row>
    <row r="43" spans="1:7" s="156" customFormat="1" ht="12">
      <c r="A43" s="188" t="s">
        <v>400</v>
      </c>
      <c r="B43" s="161">
        <v>515660</v>
      </c>
      <c r="C43" s="161">
        <v>301530</v>
      </c>
      <c r="D43" s="189">
        <v>58.47457627118644</v>
      </c>
      <c r="E43" s="161">
        <v>57644.67</v>
      </c>
      <c r="F43" s="161">
        <v>22614.75</v>
      </c>
      <c r="G43" s="189">
        <v>39.23129406413464</v>
      </c>
    </row>
    <row r="44" spans="1:7" s="156" customFormat="1" ht="12">
      <c r="A44" s="188" t="s">
        <v>401</v>
      </c>
      <c r="B44" s="161">
        <v>404740</v>
      </c>
      <c r="C44" s="161">
        <v>401310</v>
      </c>
      <c r="D44" s="189">
        <v>99.15254237288136</v>
      </c>
      <c r="E44" s="161">
        <v>45245.13</v>
      </c>
      <c r="F44" s="161">
        <v>31098.095</v>
      </c>
      <c r="G44" s="189">
        <v>68.73246910772497</v>
      </c>
    </row>
    <row r="45" spans="1:7" s="156" customFormat="1" ht="12">
      <c r="A45" s="188" t="s">
        <v>402</v>
      </c>
      <c r="B45" s="161">
        <v>607110</v>
      </c>
      <c r="C45" s="161">
        <v>607110</v>
      </c>
      <c r="D45" s="189">
        <v>100</v>
      </c>
      <c r="E45" s="161">
        <v>67874.555</v>
      </c>
      <c r="F45" s="161">
        <v>45533.25</v>
      </c>
      <c r="G45" s="189">
        <v>67.08441771736109</v>
      </c>
    </row>
    <row r="46" spans="1:7" s="156" customFormat="1" ht="12">
      <c r="A46" s="188" t="s">
        <v>403</v>
      </c>
      <c r="B46" s="161">
        <v>607110</v>
      </c>
      <c r="C46" s="161">
        <v>607110</v>
      </c>
      <c r="D46" s="189">
        <v>100</v>
      </c>
      <c r="E46" s="161">
        <v>67867.695</v>
      </c>
      <c r="F46" s="161">
        <v>45533.25</v>
      </c>
      <c r="G46" s="189">
        <v>67.09119854446213</v>
      </c>
    </row>
    <row r="47" spans="1:7" s="156" customFormat="1" ht="12">
      <c r="A47" s="188" t="s">
        <v>404</v>
      </c>
      <c r="B47" s="161">
        <v>803580</v>
      </c>
      <c r="C47" s="161">
        <v>13620</v>
      </c>
      <c r="D47" s="189">
        <v>1.694915254237288</v>
      </c>
      <c r="E47" s="161">
        <v>51075</v>
      </c>
      <c r="F47" s="161">
        <v>1035.12</v>
      </c>
      <c r="G47" s="189">
        <v>2.0266666666666664</v>
      </c>
    </row>
    <row r="48" s="156" customFormat="1" ht="8.25"/>
    <row r="49" spans="1:2" s="156" customFormat="1" ht="15.75">
      <c r="A49" s="208" t="s">
        <v>27</v>
      </c>
      <c r="B49" s="208"/>
    </row>
    <row r="50" spans="1:7" s="156" customFormat="1" ht="38.25">
      <c r="A50" s="168" t="s">
        <v>53</v>
      </c>
      <c r="B50" s="169" t="s">
        <v>54</v>
      </c>
      <c r="C50" s="169" t="s">
        <v>55</v>
      </c>
      <c r="D50" s="170" t="s">
        <v>56</v>
      </c>
      <c r="E50" s="171" t="s">
        <v>57</v>
      </c>
      <c r="F50" s="171" t="s">
        <v>58</v>
      </c>
      <c r="G50" s="170" t="s">
        <v>56</v>
      </c>
    </row>
    <row r="51" spans="1:7" s="156" customFormat="1" ht="12">
      <c r="A51" s="188" t="s">
        <v>393</v>
      </c>
      <c r="B51" s="161">
        <v>409231456</v>
      </c>
      <c r="C51" s="161">
        <v>299482377</v>
      </c>
      <c r="D51" s="189">
        <v>73.18166104025005</v>
      </c>
      <c r="E51" s="161">
        <v>39422433.773</v>
      </c>
      <c r="F51" s="161">
        <v>27581110.899</v>
      </c>
      <c r="G51" s="189">
        <v>69.96298366005502</v>
      </c>
    </row>
    <row r="52" spans="1:7" s="156" customFormat="1" ht="12">
      <c r="A52" s="188" t="s">
        <v>394</v>
      </c>
      <c r="B52" s="161">
        <v>365589445</v>
      </c>
      <c r="C52" s="161">
        <v>241746850</v>
      </c>
      <c r="D52" s="189">
        <v>66.12522689214947</v>
      </c>
      <c r="E52" s="161">
        <v>32006821.806</v>
      </c>
      <c r="F52" s="161">
        <v>22150364.697</v>
      </c>
      <c r="G52" s="189">
        <v>69.20513642765897</v>
      </c>
    </row>
    <row r="53" spans="1:7" s="156" customFormat="1" ht="12">
      <c r="A53" s="188" t="s">
        <v>395</v>
      </c>
      <c r="B53" s="161">
        <v>343465644</v>
      </c>
      <c r="C53" s="161">
        <v>206766447</v>
      </c>
      <c r="D53" s="189">
        <v>60.20003764918042</v>
      </c>
      <c r="E53" s="161">
        <v>28607486.863</v>
      </c>
      <c r="F53" s="161">
        <v>19075615.923</v>
      </c>
      <c r="G53" s="189">
        <v>66.68050225576363</v>
      </c>
    </row>
    <row r="54" spans="1:7" s="156" customFormat="1" ht="12">
      <c r="A54" s="188" t="s">
        <v>396</v>
      </c>
      <c r="B54" s="161">
        <v>345903973</v>
      </c>
      <c r="C54" s="161">
        <v>196356317</v>
      </c>
      <c r="D54" s="189">
        <v>56.76613520712582</v>
      </c>
      <c r="E54" s="161">
        <v>28636757.987</v>
      </c>
      <c r="F54" s="161">
        <v>18126411.715</v>
      </c>
      <c r="G54" s="189">
        <v>63.2977089209215</v>
      </c>
    </row>
    <row r="55" spans="1:7" s="156" customFormat="1" ht="12">
      <c r="A55" s="188" t="s">
        <v>397</v>
      </c>
      <c r="B55" s="161">
        <v>352770863</v>
      </c>
      <c r="C55" s="161">
        <v>186042434</v>
      </c>
      <c r="D55" s="189">
        <v>52.73747168852775</v>
      </c>
      <c r="E55" s="161">
        <v>29253295.125</v>
      </c>
      <c r="F55" s="161">
        <v>17388102.388</v>
      </c>
      <c r="G55" s="189">
        <v>59.43980776763862</v>
      </c>
    </row>
    <row r="56" spans="1:7" s="156" customFormat="1" ht="12">
      <c r="A56" s="188" t="s">
        <v>398</v>
      </c>
      <c r="B56" s="161">
        <v>364047495</v>
      </c>
      <c r="C56" s="161">
        <v>209024371</v>
      </c>
      <c r="D56" s="189">
        <v>57.416785960853815</v>
      </c>
      <c r="E56" s="161">
        <v>30893882.583</v>
      </c>
      <c r="F56" s="161">
        <v>19689902.392</v>
      </c>
      <c r="G56" s="189">
        <v>63.73398467836081</v>
      </c>
    </row>
    <row r="57" spans="1:7" s="156" customFormat="1" ht="12">
      <c r="A57" s="188" t="s">
        <v>399</v>
      </c>
      <c r="B57" s="161">
        <v>549752202</v>
      </c>
      <c r="C57" s="161">
        <v>336925590</v>
      </c>
      <c r="D57" s="189">
        <v>61.28681045283017</v>
      </c>
      <c r="E57" s="161">
        <v>49109355.781</v>
      </c>
      <c r="F57" s="161">
        <v>31247437.993</v>
      </c>
      <c r="G57" s="189">
        <v>63.628279166083814</v>
      </c>
    </row>
    <row r="58" spans="1:7" s="156" customFormat="1" ht="12">
      <c r="A58" s="188" t="s">
        <v>400</v>
      </c>
      <c r="B58" s="161">
        <v>452204840</v>
      </c>
      <c r="C58" s="161">
        <v>290907732</v>
      </c>
      <c r="D58" s="189">
        <v>64.33096381719399</v>
      </c>
      <c r="E58" s="161">
        <v>43441912.784</v>
      </c>
      <c r="F58" s="161">
        <v>26918314.482</v>
      </c>
      <c r="G58" s="189">
        <v>61.96392552013554</v>
      </c>
    </row>
    <row r="59" spans="1:7" s="156" customFormat="1" ht="12">
      <c r="A59" s="188" t="s">
        <v>401</v>
      </c>
      <c r="B59" s="161">
        <v>403933424</v>
      </c>
      <c r="C59" s="161">
        <v>263351723</v>
      </c>
      <c r="D59" s="189">
        <v>65.19681396803648</v>
      </c>
      <c r="E59" s="161">
        <v>40541815.596</v>
      </c>
      <c r="F59" s="161">
        <v>24774103.341</v>
      </c>
      <c r="G59" s="189">
        <v>61.107532992292285</v>
      </c>
    </row>
    <row r="60" spans="1:7" s="156" customFormat="1" ht="12">
      <c r="A60" s="188" t="s">
        <v>402</v>
      </c>
      <c r="B60" s="161">
        <v>406229359</v>
      </c>
      <c r="C60" s="161">
        <v>259040877</v>
      </c>
      <c r="D60" s="189">
        <v>63.767148105117634</v>
      </c>
      <c r="E60" s="161">
        <v>38399146.82</v>
      </c>
      <c r="F60" s="161">
        <v>24446482.92</v>
      </c>
      <c r="G60" s="189">
        <v>63.66413044173985</v>
      </c>
    </row>
    <row r="61" spans="1:7" s="156" customFormat="1" ht="12">
      <c r="A61" s="188" t="s">
        <v>403</v>
      </c>
      <c r="B61" s="161">
        <v>402978842</v>
      </c>
      <c r="C61" s="161">
        <v>245041997</v>
      </c>
      <c r="D61" s="189">
        <v>60.80765823432487</v>
      </c>
      <c r="E61" s="161">
        <v>38610732.883</v>
      </c>
      <c r="F61" s="161">
        <v>23217316.273</v>
      </c>
      <c r="G61" s="189">
        <v>60.13176787748155</v>
      </c>
    </row>
    <row r="62" spans="1:7" s="156" customFormat="1" ht="12">
      <c r="A62" s="188" t="s">
        <v>404</v>
      </c>
      <c r="B62" s="161">
        <v>426165383</v>
      </c>
      <c r="C62" s="161">
        <v>265721954</v>
      </c>
      <c r="D62" s="189">
        <v>62.35183912157407</v>
      </c>
      <c r="E62" s="161">
        <v>40929322.001</v>
      </c>
      <c r="F62" s="161">
        <v>24744623.571</v>
      </c>
      <c r="G62" s="189">
        <v>60.456959366186005</v>
      </c>
    </row>
    <row r="63" s="156" customFormat="1" ht="8.25"/>
    <row r="64" spans="1:2" s="156" customFormat="1" ht="15.75">
      <c r="A64" s="208" t="s">
        <v>28</v>
      </c>
      <c r="B64" s="208"/>
    </row>
    <row r="65" spans="1:7" s="156" customFormat="1" ht="38.25">
      <c r="A65" s="168" t="s">
        <v>53</v>
      </c>
      <c r="B65" s="169" t="s">
        <v>54</v>
      </c>
      <c r="C65" s="169" t="s">
        <v>55</v>
      </c>
      <c r="D65" s="170" t="s">
        <v>56</v>
      </c>
      <c r="E65" s="171" t="s">
        <v>57</v>
      </c>
      <c r="F65" s="171" t="s">
        <v>58</v>
      </c>
      <c r="G65" s="170" t="s">
        <v>56</v>
      </c>
    </row>
    <row r="66" spans="1:7" s="156" customFormat="1" ht="12">
      <c r="A66" s="188" t="s">
        <v>393</v>
      </c>
      <c r="B66" s="161">
        <v>0</v>
      </c>
      <c r="C66" s="161">
        <v>0</v>
      </c>
      <c r="D66" s="189">
        <v>0</v>
      </c>
      <c r="E66" s="161">
        <v>3894408</v>
      </c>
      <c r="F66" s="161">
        <v>1950191.445</v>
      </c>
      <c r="G66" s="189">
        <v>50.07671114582756</v>
      </c>
    </row>
    <row r="67" spans="1:7" s="156" customFormat="1" ht="12">
      <c r="A67" s="188" t="s">
        <v>394</v>
      </c>
      <c r="B67" s="161">
        <v>0</v>
      </c>
      <c r="C67" s="161">
        <v>0</v>
      </c>
      <c r="D67" s="189">
        <v>0</v>
      </c>
      <c r="E67" s="161">
        <v>7365600</v>
      </c>
      <c r="F67" s="161">
        <v>4857766.486</v>
      </c>
      <c r="G67" s="189">
        <v>65.95208110676658</v>
      </c>
    </row>
    <row r="68" spans="1:7" s="156" customFormat="1" ht="12">
      <c r="A68" s="188" t="s">
        <v>395</v>
      </c>
      <c r="B68" s="161">
        <v>0</v>
      </c>
      <c r="C68" s="161">
        <v>0</v>
      </c>
      <c r="D68" s="189">
        <v>0</v>
      </c>
      <c r="E68" s="161">
        <v>6024384</v>
      </c>
      <c r="F68" s="161">
        <v>4031288.867</v>
      </c>
      <c r="G68" s="189">
        <v>66.91620034513072</v>
      </c>
    </row>
    <row r="69" spans="1:7" s="156" customFormat="1" ht="12">
      <c r="A69" s="188" t="s">
        <v>396</v>
      </c>
      <c r="B69" s="161">
        <v>0</v>
      </c>
      <c r="C69" s="161">
        <v>0</v>
      </c>
      <c r="D69" s="189">
        <v>0</v>
      </c>
      <c r="E69" s="161">
        <v>15514068</v>
      </c>
      <c r="F69" s="161">
        <v>10592714.47</v>
      </c>
      <c r="G69" s="189">
        <v>68.27812324916972</v>
      </c>
    </row>
    <row r="70" spans="1:7" s="156" customFormat="1" ht="12">
      <c r="A70" s="188" t="s">
        <v>397</v>
      </c>
      <c r="B70" s="161">
        <v>0</v>
      </c>
      <c r="C70" s="161">
        <v>0</v>
      </c>
      <c r="D70" s="189">
        <v>0</v>
      </c>
      <c r="E70" s="161">
        <v>4830120</v>
      </c>
      <c r="F70" s="161">
        <v>3389056.094</v>
      </c>
      <c r="G70" s="189">
        <v>70.16504960539282</v>
      </c>
    </row>
    <row r="71" spans="1:7" s="156" customFormat="1" ht="12">
      <c r="A71" s="188" t="s">
        <v>398</v>
      </c>
      <c r="B71" s="161">
        <v>0</v>
      </c>
      <c r="C71" s="161">
        <v>0</v>
      </c>
      <c r="D71" s="189">
        <v>0</v>
      </c>
      <c r="E71" s="161">
        <v>2548368</v>
      </c>
      <c r="F71" s="161">
        <v>2145494.898</v>
      </c>
      <c r="G71" s="189">
        <v>84.19093702322428</v>
      </c>
    </row>
    <row r="72" spans="1:7" s="156" customFormat="1" ht="12">
      <c r="A72" s="188" t="s">
        <v>399</v>
      </c>
      <c r="B72" s="161">
        <v>0</v>
      </c>
      <c r="C72" s="161">
        <v>0</v>
      </c>
      <c r="D72" s="189">
        <v>0</v>
      </c>
      <c r="E72" s="161">
        <v>2262600</v>
      </c>
      <c r="F72" s="161">
        <v>2041554.318</v>
      </c>
      <c r="G72" s="189">
        <v>90.23045690798197</v>
      </c>
    </row>
    <row r="73" spans="1:7" s="156" customFormat="1" ht="12">
      <c r="A73" s="188" t="s">
        <v>402</v>
      </c>
      <c r="B73" s="161">
        <v>0</v>
      </c>
      <c r="C73" s="161">
        <v>0</v>
      </c>
      <c r="D73" s="189">
        <v>0</v>
      </c>
      <c r="E73" s="161">
        <v>1989504</v>
      </c>
      <c r="F73" s="161">
        <v>1288017.096</v>
      </c>
      <c r="G73" s="189">
        <v>64.74061353985716</v>
      </c>
    </row>
    <row r="74" spans="1:7" s="156" customFormat="1" ht="12">
      <c r="A74" s="188" t="s">
        <v>403</v>
      </c>
      <c r="B74" s="161">
        <v>0</v>
      </c>
      <c r="C74" s="161">
        <v>0</v>
      </c>
      <c r="D74" s="189">
        <v>0</v>
      </c>
      <c r="E74" s="161">
        <v>5286744</v>
      </c>
      <c r="F74" s="161">
        <v>4061386.9</v>
      </c>
      <c r="G74" s="189">
        <v>76.8220836870482</v>
      </c>
    </row>
    <row r="75" spans="1:7" s="156" customFormat="1" ht="12">
      <c r="A75" s="188" t="s">
        <v>404</v>
      </c>
      <c r="B75" s="161">
        <v>0</v>
      </c>
      <c r="C75" s="161">
        <v>0</v>
      </c>
      <c r="D75" s="189">
        <v>0</v>
      </c>
      <c r="E75" s="161">
        <v>4799448</v>
      </c>
      <c r="F75" s="161">
        <v>3618408.246</v>
      </c>
      <c r="G75" s="189">
        <v>75.3921752251509</v>
      </c>
    </row>
    <row r="76" s="156" customFormat="1" ht="8.25"/>
    <row r="77" spans="1:2" s="156" customFormat="1" ht="15.75">
      <c r="A77" s="208" t="s">
        <v>30</v>
      </c>
      <c r="B77" s="208"/>
    </row>
    <row r="78" spans="1:7" s="156" customFormat="1" ht="38.25">
      <c r="A78" s="168" t="s">
        <v>53</v>
      </c>
      <c r="B78" s="169" t="s">
        <v>54</v>
      </c>
      <c r="C78" s="169" t="s">
        <v>55</v>
      </c>
      <c r="D78" s="170" t="s">
        <v>56</v>
      </c>
      <c r="E78" s="171" t="s">
        <v>57</v>
      </c>
      <c r="F78" s="171" t="s">
        <v>58</v>
      </c>
      <c r="G78" s="170" t="s">
        <v>56</v>
      </c>
    </row>
    <row r="79" spans="1:7" s="156" customFormat="1" ht="12">
      <c r="A79" s="188" t="s">
        <v>393</v>
      </c>
      <c r="B79" s="161">
        <v>1123800</v>
      </c>
      <c r="C79" s="161">
        <v>603462</v>
      </c>
      <c r="D79" s="189">
        <v>53.698344901227976</v>
      </c>
      <c r="E79" s="161">
        <v>149840</v>
      </c>
      <c r="F79" s="161">
        <v>54664.54</v>
      </c>
      <c r="G79" s="189">
        <v>36.4819407367859</v>
      </c>
    </row>
    <row r="80" spans="1:7" s="156" customFormat="1" ht="12">
      <c r="A80" s="188" t="s">
        <v>394</v>
      </c>
      <c r="B80" s="161">
        <v>924930</v>
      </c>
      <c r="C80" s="161">
        <v>432594</v>
      </c>
      <c r="D80" s="189">
        <v>46.770458304952804</v>
      </c>
      <c r="E80" s="161">
        <v>123324</v>
      </c>
      <c r="F80" s="161">
        <v>39532.654</v>
      </c>
      <c r="G80" s="189">
        <v>32.0559290973371</v>
      </c>
    </row>
    <row r="81" spans="1:7" s="156" customFormat="1" ht="12">
      <c r="A81" s="188" t="s">
        <v>395</v>
      </c>
      <c r="B81" s="161">
        <v>1286040</v>
      </c>
      <c r="C81" s="161">
        <v>610472</v>
      </c>
      <c r="D81" s="189">
        <v>47.469130042611425</v>
      </c>
      <c r="E81" s="161">
        <v>171472</v>
      </c>
      <c r="F81" s="161">
        <v>55422.589</v>
      </c>
      <c r="G81" s="189">
        <v>32.32165543062424</v>
      </c>
    </row>
    <row r="82" spans="1:7" s="156" customFormat="1" ht="12">
      <c r="A82" s="188" t="s">
        <v>396</v>
      </c>
      <c r="B82" s="161">
        <v>1199730</v>
      </c>
      <c r="C82" s="161">
        <v>624731</v>
      </c>
      <c r="D82" s="189">
        <v>52.072633009093714</v>
      </c>
      <c r="E82" s="161">
        <v>159964</v>
      </c>
      <c r="F82" s="161">
        <v>57637.471</v>
      </c>
      <c r="G82" s="189">
        <v>36.031526468455404</v>
      </c>
    </row>
    <row r="83" spans="1:7" s="156" customFormat="1" ht="12">
      <c r="A83" s="188" t="s">
        <v>397</v>
      </c>
      <c r="B83" s="161">
        <v>1442340</v>
      </c>
      <c r="C83" s="161">
        <v>718176</v>
      </c>
      <c r="D83" s="189">
        <v>49.79242064977745</v>
      </c>
      <c r="E83" s="161">
        <v>192312</v>
      </c>
      <c r="F83" s="161">
        <v>66258.923</v>
      </c>
      <c r="G83" s="189">
        <v>34.45386819335246</v>
      </c>
    </row>
    <row r="84" spans="1:7" s="156" customFormat="1" ht="12">
      <c r="A84" s="188" t="s">
        <v>398</v>
      </c>
      <c r="B84" s="161">
        <v>1070430</v>
      </c>
      <c r="C84" s="161">
        <v>577935</v>
      </c>
      <c r="D84" s="189">
        <v>53.990919537008494</v>
      </c>
      <c r="E84" s="161">
        <v>142724</v>
      </c>
      <c r="F84" s="161">
        <v>52389.748</v>
      </c>
      <c r="G84" s="189">
        <v>36.70703455620639</v>
      </c>
    </row>
    <row r="85" spans="1:7" s="156" customFormat="1" ht="12">
      <c r="A85" s="188" t="s">
        <v>399</v>
      </c>
      <c r="B85" s="161">
        <v>983790</v>
      </c>
      <c r="C85" s="161">
        <v>631021</v>
      </c>
      <c r="D85" s="189">
        <v>64.14183921365333</v>
      </c>
      <c r="E85" s="161">
        <v>131172</v>
      </c>
      <c r="F85" s="161">
        <v>56934.103</v>
      </c>
      <c r="G85" s="189">
        <v>43.404158661909555</v>
      </c>
    </row>
    <row r="86" spans="1:7" s="156" customFormat="1" ht="12">
      <c r="A86" s="188" t="s">
        <v>400</v>
      </c>
      <c r="B86" s="161">
        <v>1041660</v>
      </c>
      <c r="C86" s="161">
        <v>697585</v>
      </c>
      <c r="D86" s="189">
        <v>66.96858859896703</v>
      </c>
      <c r="E86" s="161">
        <v>138888</v>
      </c>
      <c r="F86" s="161">
        <v>62624.159</v>
      </c>
      <c r="G86" s="189">
        <v>45.08968305397155</v>
      </c>
    </row>
    <row r="87" spans="1:7" s="156" customFormat="1" ht="12">
      <c r="A87" s="188" t="s">
        <v>401</v>
      </c>
      <c r="B87" s="161">
        <v>1041660</v>
      </c>
      <c r="C87" s="161">
        <v>729354</v>
      </c>
      <c r="D87" s="189">
        <v>70.01843211796556</v>
      </c>
      <c r="E87" s="161">
        <v>138888</v>
      </c>
      <c r="F87" s="161">
        <v>66179.926</v>
      </c>
      <c r="G87" s="189">
        <v>47.649851679050755</v>
      </c>
    </row>
    <row r="88" spans="1:7" s="156" customFormat="1" ht="12">
      <c r="A88" s="188" t="s">
        <v>402</v>
      </c>
      <c r="B88" s="161">
        <v>936720</v>
      </c>
      <c r="C88" s="161">
        <v>608382</v>
      </c>
      <c r="D88" s="189">
        <v>64.94811683320523</v>
      </c>
      <c r="E88" s="161">
        <v>124896</v>
      </c>
      <c r="F88" s="161">
        <v>54705.624</v>
      </c>
      <c r="G88" s="189">
        <v>43.80094158339739</v>
      </c>
    </row>
    <row r="89" spans="1:7" s="156" customFormat="1" ht="12">
      <c r="A89" s="188" t="s">
        <v>403</v>
      </c>
      <c r="B89" s="161">
        <v>968910</v>
      </c>
      <c r="C89" s="161">
        <v>656210</v>
      </c>
      <c r="D89" s="189">
        <v>67.72662063555954</v>
      </c>
      <c r="E89" s="161">
        <v>129188</v>
      </c>
      <c r="F89" s="161">
        <v>59639.874</v>
      </c>
      <c r="G89" s="189">
        <v>46.16518097656129</v>
      </c>
    </row>
    <row r="90" spans="1:7" s="156" customFormat="1" ht="12">
      <c r="A90" s="188" t="s">
        <v>404</v>
      </c>
      <c r="B90" s="161">
        <v>346890</v>
      </c>
      <c r="C90" s="161">
        <v>236857</v>
      </c>
      <c r="D90" s="189">
        <v>68.28014644411773</v>
      </c>
      <c r="E90" s="161">
        <v>46252</v>
      </c>
      <c r="F90" s="161">
        <v>21649.446</v>
      </c>
      <c r="G90" s="189">
        <v>46.807588861022225</v>
      </c>
    </row>
    <row r="91" s="156" customFormat="1" ht="8.25"/>
    <row r="92" spans="1:2" s="156" customFormat="1" ht="15.75">
      <c r="A92" s="208" t="s">
        <v>31</v>
      </c>
      <c r="B92" s="208"/>
    </row>
    <row r="93" spans="1:7" s="156" customFormat="1" ht="38.25">
      <c r="A93" s="168" t="s">
        <v>53</v>
      </c>
      <c r="B93" s="169" t="s">
        <v>54</v>
      </c>
      <c r="C93" s="169" t="s">
        <v>55</v>
      </c>
      <c r="D93" s="170" t="s">
        <v>56</v>
      </c>
      <c r="E93" s="171" t="s">
        <v>57</v>
      </c>
      <c r="F93" s="171" t="s">
        <v>58</v>
      </c>
      <c r="G93" s="170" t="s">
        <v>56</v>
      </c>
    </row>
    <row r="94" spans="1:7" s="156" customFormat="1" ht="12">
      <c r="A94" s="188" t="s">
        <v>395</v>
      </c>
      <c r="B94" s="161">
        <v>64049</v>
      </c>
      <c r="C94" s="161">
        <v>39230</v>
      </c>
      <c r="D94" s="189">
        <v>61.24998048369217</v>
      </c>
      <c r="E94" s="161">
        <v>5301.41</v>
      </c>
      <c r="F94" s="161">
        <v>2942.25</v>
      </c>
      <c r="G94" s="189">
        <v>55.49938601240047</v>
      </c>
    </row>
    <row r="95" spans="1:7" s="156" customFormat="1" ht="12">
      <c r="A95" s="188" t="s">
        <v>399</v>
      </c>
      <c r="B95" s="161">
        <v>27968</v>
      </c>
      <c r="C95" s="161">
        <v>0</v>
      </c>
      <c r="D95" s="189">
        <v>0</v>
      </c>
      <c r="E95" s="161">
        <v>0</v>
      </c>
      <c r="F95" s="161">
        <v>0</v>
      </c>
      <c r="G95" s="189">
        <v>0</v>
      </c>
    </row>
    <row r="96" s="156" customFormat="1" ht="8.25"/>
    <row r="97" spans="1:2" s="156" customFormat="1" ht="15.75">
      <c r="A97" s="208" t="s">
        <v>34</v>
      </c>
      <c r="B97" s="208"/>
    </row>
    <row r="98" spans="1:7" s="156" customFormat="1" ht="38.25">
      <c r="A98" s="168" t="s">
        <v>53</v>
      </c>
      <c r="B98" s="169" t="s">
        <v>54</v>
      </c>
      <c r="C98" s="169" t="s">
        <v>55</v>
      </c>
      <c r="D98" s="170" t="s">
        <v>56</v>
      </c>
      <c r="E98" s="171" t="s">
        <v>57</v>
      </c>
      <c r="F98" s="171" t="s">
        <v>58</v>
      </c>
      <c r="G98" s="170" t="s">
        <v>56</v>
      </c>
    </row>
    <row r="99" spans="1:7" s="156" customFormat="1" ht="12">
      <c r="A99" s="188" t="s">
        <v>393</v>
      </c>
      <c r="B99" s="161">
        <v>266220</v>
      </c>
      <c r="C99" s="161">
        <v>66384</v>
      </c>
      <c r="D99" s="189">
        <v>24.935767410412442</v>
      </c>
      <c r="E99" s="161">
        <v>27047.952</v>
      </c>
      <c r="F99" s="161">
        <v>7007.2</v>
      </c>
      <c r="G99" s="189">
        <v>25.906582502068918</v>
      </c>
    </row>
    <row r="100" s="156" customFormat="1" ht="8.25"/>
    <row r="101" spans="1:2" s="156" customFormat="1" ht="15.75">
      <c r="A101" s="208" t="s">
        <v>41</v>
      </c>
      <c r="B101" s="208"/>
    </row>
    <row r="102" spans="1:7" s="156" customFormat="1" ht="38.25">
      <c r="A102" s="168" t="s">
        <v>53</v>
      </c>
      <c r="B102" s="169" t="s">
        <v>54</v>
      </c>
      <c r="C102" s="169" t="s">
        <v>55</v>
      </c>
      <c r="D102" s="170" t="s">
        <v>56</v>
      </c>
      <c r="E102" s="171" t="s">
        <v>57</v>
      </c>
      <c r="F102" s="171" t="s">
        <v>58</v>
      </c>
      <c r="G102" s="170" t="s">
        <v>56</v>
      </c>
    </row>
    <row r="103" spans="1:7" s="156" customFormat="1" ht="12">
      <c r="A103" s="188" t="s">
        <v>393</v>
      </c>
      <c r="B103" s="161">
        <v>2130243571</v>
      </c>
      <c r="C103" s="161">
        <v>1803554097</v>
      </c>
      <c r="D103" s="189">
        <v>84.66421969546693</v>
      </c>
      <c r="E103" s="161">
        <v>345216479.9</v>
      </c>
      <c r="F103" s="161">
        <v>182241143.137</v>
      </c>
      <c r="G103" s="189">
        <v>52.7903949399491</v>
      </c>
    </row>
    <row r="104" spans="1:7" s="156" customFormat="1" ht="12">
      <c r="A104" s="188" t="s">
        <v>394</v>
      </c>
      <c r="B104" s="161">
        <v>1903499779</v>
      </c>
      <c r="C104" s="161">
        <v>1529938164</v>
      </c>
      <c r="D104" s="189">
        <v>80.3750113805503</v>
      </c>
      <c r="E104" s="161">
        <v>307698643.9</v>
      </c>
      <c r="F104" s="161">
        <v>152973140.213</v>
      </c>
      <c r="G104" s="189">
        <v>49.71524679930512</v>
      </c>
    </row>
    <row r="105" spans="1:7" s="156" customFormat="1" ht="12">
      <c r="A105" s="188" t="s">
        <v>395</v>
      </c>
      <c r="B105" s="161">
        <v>2112267218</v>
      </c>
      <c r="C105" s="161">
        <v>1633208801</v>
      </c>
      <c r="D105" s="189">
        <v>77.32017933537801</v>
      </c>
      <c r="E105" s="161">
        <v>341425895</v>
      </c>
      <c r="F105" s="161">
        <v>163228623.217</v>
      </c>
      <c r="G105" s="189">
        <v>47.807921311006595</v>
      </c>
    </row>
    <row r="106" spans="1:7" s="156" customFormat="1" ht="12">
      <c r="A106" s="188" t="s">
        <v>396</v>
      </c>
      <c r="B106" s="161">
        <v>1923213384</v>
      </c>
      <c r="C106" s="161">
        <v>1500136714</v>
      </c>
      <c r="D106" s="189">
        <v>78.00157416125802</v>
      </c>
      <c r="E106" s="161">
        <v>311763746.5</v>
      </c>
      <c r="F106" s="161">
        <v>149684881.657</v>
      </c>
      <c r="G106" s="189">
        <v>48.0122795987121</v>
      </c>
    </row>
    <row r="107" spans="1:7" s="156" customFormat="1" ht="12">
      <c r="A107" s="188" t="s">
        <v>397</v>
      </c>
      <c r="B107" s="161">
        <v>2125102273</v>
      </c>
      <c r="C107" s="161">
        <v>1725217233</v>
      </c>
      <c r="D107" s="189">
        <v>81.18278611431329</v>
      </c>
      <c r="E107" s="161">
        <v>344782757</v>
      </c>
      <c r="F107" s="161">
        <v>172014554.821</v>
      </c>
      <c r="G107" s="189">
        <v>49.89070692447651</v>
      </c>
    </row>
    <row r="108" spans="1:7" s="156" customFormat="1" ht="12">
      <c r="A108" s="188" t="s">
        <v>398</v>
      </c>
      <c r="B108" s="161">
        <v>2145939939</v>
      </c>
      <c r="C108" s="161">
        <v>1736817524</v>
      </c>
      <c r="D108" s="189">
        <v>80.93504820127214</v>
      </c>
      <c r="E108" s="161">
        <v>349830683.3</v>
      </c>
      <c r="F108" s="161">
        <v>173931752.773</v>
      </c>
      <c r="G108" s="189">
        <v>49.718838591366065</v>
      </c>
    </row>
    <row r="109" spans="1:7" s="156" customFormat="1" ht="12">
      <c r="A109" s="188" t="s">
        <v>399</v>
      </c>
      <c r="B109" s="161">
        <v>2291097415</v>
      </c>
      <c r="C109" s="161">
        <v>1960276456</v>
      </c>
      <c r="D109" s="189">
        <v>85.56058957449437</v>
      </c>
      <c r="E109" s="161">
        <v>372965401.9</v>
      </c>
      <c r="F109" s="161">
        <v>193774231.137</v>
      </c>
      <c r="G109" s="189">
        <v>51.95501517026907</v>
      </c>
    </row>
    <row r="110" spans="1:7" s="156" customFormat="1" ht="12">
      <c r="A110" s="188" t="s">
        <v>400</v>
      </c>
      <c r="B110" s="161">
        <v>2271134546</v>
      </c>
      <c r="C110" s="161">
        <v>1910919799</v>
      </c>
      <c r="D110" s="189">
        <v>84.13943605259219</v>
      </c>
      <c r="E110" s="161">
        <v>370855232.8</v>
      </c>
      <c r="F110" s="161">
        <v>192784520.825</v>
      </c>
      <c r="G110" s="189">
        <v>51.98376718846718</v>
      </c>
    </row>
    <row r="111" spans="1:7" s="156" customFormat="1" ht="12">
      <c r="A111" s="188" t="s">
        <v>401</v>
      </c>
      <c r="B111" s="161">
        <v>2196113466</v>
      </c>
      <c r="C111" s="161">
        <v>1918478991</v>
      </c>
      <c r="D111" s="189">
        <v>87.35791755306326</v>
      </c>
      <c r="E111" s="161">
        <v>358263971.1</v>
      </c>
      <c r="F111" s="161">
        <v>191909730.83</v>
      </c>
      <c r="G111" s="189">
        <v>53.56657278173066</v>
      </c>
    </row>
    <row r="112" spans="1:7" s="156" customFormat="1" ht="12">
      <c r="A112" s="188" t="s">
        <v>402</v>
      </c>
      <c r="B112" s="161">
        <v>2276960893</v>
      </c>
      <c r="C112" s="161">
        <v>2000394945</v>
      </c>
      <c r="D112" s="189">
        <v>87.85372428440738</v>
      </c>
      <c r="E112" s="161">
        <v>372387939.7</v>
      </c>
      <c r="F112" s="161">
        <v>199628148.633</v>
      </c>
      <c r="G112" s="189">
        <v>53.60757622650796</v>
      </c>
    </row>
    <row r="113" spans="1:7" s="156" customFormat="1" ht="12">
      <c r="A113" s="188" t="s">
        <v>403</v>
      </c>
      <c r="B113" s="161">
        <v>2192635173</v>
      </c>
      <c r="C113" s="161">
        <v>1769687887</v>
      </c>
      <c r="D113" s="189">
        <v>80.71054905949919</v>
      </c>
      <c r="E113" s="161">
        <v>358812137.3</v>
      </c>
      <c r="F113" s="161">
        <v>178581983.579</v>
      </c>
      <c r="G113" s="189">
        <v>49.770329655735424</v>
      </c>
    </row>
    <row r="114" spans="1:7" s="156" customFormat="1" ht="12">
      <c r="A114" s="188" t="s">
        <v>404</v>
      </c>
      <c r="B114" s="161">
        <v>2307663350</v>
      </c>
      <c r="C114" s="161">
        <v>1880676332</v>
      </c>
      <c r="D114" s="189">
        <v>81.49699703815116</v>
      </c>
      <c r="E114" s="161">
        <v>375163546.2</v>
      </c>
      <c r="F114" s="161">
        <v>189117395.653</v>
      </c>
      <c r="G114" s="189">
        <v>50.409320833155085</v>
      </c>
    </row>
    <row r="115" s="156" customFormat="1" ht="8.25"/>
    <row r="116" spans="1:2" s="156" customFormat="1" ht="15.75">
      <c r="A116" s="208" t="s">
        <v>43</v>
      </c>
      <c r="B116" s="208"/>
    </row>
    <row r="117" spans="1:7" s="156" customFormat="1" ht="38.25">
      <c r="A117" s="168" t="s">
        <v>53</v>
      </c>
      <c r="B117" s="169" t="s">
        <v>54</v>
      </c>
      <c r="C117" s="169" t="s">
        <v>55</v>
      </c>
      <c r="D117" s="170" t="s">
        <v>56</v>
      </c>
      <c r="E117" s="171" t="s">
        <v>57</v>
      </c>
      <c r="F117" s="171" t="s">
        <v>58</v>
      </c>
      <c r="G117" s="170" t="s">
        <v>56</v>
      </c>
    </row>
    <row r="118" spans="1:7" s="156" customFormat="1" ht="12">
      <c r="A118" s="188" t="s">
        <v>396</v>
      </c>
      <c r="B118" s="161">
        <v>0</v>
      </c>
      <c r="C118" s="161">
        <v>0</v>
      </c>
      <c r="D118" s="189">
        <v>0</v>
      </c>
      <c r="E118" s="161">
        <v>66416</v>
      </c>
      <c r="F118" s="161">
        <v>47292</v>
      </c>
      <c r="G118" s="189">
        <v>71.20573355817875</v>
      </c>
    </row>
    <row r="119" spans="1:7" s="156" customFormat="1" ht="12">
      <c r="A119" s="188" t="s">
        <v>400</v>
      </c>
      <c r="B119" s="161">
        <v>0</v>
      </c>
      <c r="C119" s="161">
        <v>0</v>
      </c>
      <c r="D119" s="189">
        <v>0</v>
      </c>
      <c r="E119" s="161">
        <v>161727.902</v>
      </c>
      <c r="F119" s="161">
        <v>80443.692</v>
      </c>
      <c r="G119" s="189">
        <v>49.74014440625094</v>
      </c>
    </row>
    <row r="120" spans="1:7" s="156" customFormat="1" ht="12">
      <c r="A120" s="188" t="s">
        <v>401</v>
      </c>
      <c r="B120" s="161">
        <v>0</v>
      </c>
      <c r="C120" s="161">
        <v>0</v>
      </c>
      <c r="D120" s="189">
        <v>0</v>
      </c>
      <c r="E120" s="161">
        <v>19028.12</v>
      </c>
      <c r="F120" s="161">
        <v>0</v>
      </c>
      <c r="G120" s="189">
        <v>0</v>
      </c>
    </row>
    <row r="121" spans="1:7" s="156" customFormat="1" ht="12">
      <c r="A121" s="188" t="s">
        <v>403</v>
      </c>
      <c r="B121" s="161">
        <v>0</v>
      </c>
      <c r="C121" s="161">
        <v>0</v>
      </c>
      <c r="D121" s="189">
        <v>0</v>
      </c>
      <c r="E121" s="161">
        <v>82362.14</v>
      </c>
      <c r="F121" s="161">
        <v>45040</v>
      </c>
      <c r="G121" s="189">
        <v>54.68532022115987</v>
      </c>
    </row>
    <row r="122" s="156" customFormat="1" ht="8.25"/>
    <row r="123" spans="1:2" s="156" customFormat="1" ht="15.75">
      <c r="A123" s="208" t="s">
        <v>46</v>
      </c>
      <c r="B123" s="208"/>
    </row>
    <row r="124" spans="1:7" s="156" customFormat="1" ht="38.25">
      <c r="A124" s="168" t="s">
        <v>53</v>
      </c>
      <c r="B124" s="169" t="s">
        <v>54</v>
      </c>
      <c r="C124" s="169" t="s">
        <v>55</v>
      </c>
      <c r="D124" s="170" t="s">
        <v>56</v>
      </c>
      <c r="E124" s="171" t="s">
        <v>57</v>
      </c>
      <c r="F124" s="171" t="s">
        <v>58</v>
      </c>
      <c r="G124" s="170" t="s">
        <v>56</v>
      </c>
    </row>
    <row r="125" spans="1:7" s="156" customFormat="1" ht="12">
      <c r="A125" s="188" t="s">
        <v>395</v>
      </c>
      <c r="B125" s="161">
        <v>697080</v>
      </c>
      <c r="C125" s="161">
        <v>681128</v>
      </c>
      <c r="D125" s="189">
        <v>97.71159694726573</v>
      </c>
      <c r="E125" s="161">
        <v>111111.898</v>
      </c>
      <c r="F125" s="161">
        <v>55211.43</v>
      </c>
      <c r="G125" s="189">
        <v>49.68993509587965</v>
      </c>
    </row>
    <row r="126" spans="1:7" s="156" customFormat="1" ht="12">
      <c r="A126" s="188" t="s">
        <v>396</v>
      </c>
      <c r="B126" s="161">
        <v>697080</v>
      </c>
      <c r="C126" s="161">
        <v>684772</v>
      </c>
      <c r="D126" s="189">
        <v>98.2343489986802</v>
      </c>
      <c r="E126" s="161">
        <v>111810.128</v>
      </c>
      <c r="F126" s="161">
        <v>55054.738</v>
      </c>
      <c r="G126" s="189">
        <v>49.2394910772305</v>
      </c>
    </row>
    <row r="127" spans="1:7" s="156" customFormat="1" ht="12">
      <c r="A127" s="188" t="s">
        <v>399</v>
      </c>
      <c r="B127" s="161">
        <v>7971724</v>
      </c>
      <c r="C127" s="161">
        <v>7196052</v>
      </c>
      <c r="D127" s="189">
        <v>90.26970828392955</v>
      </c>
      <c r="E127" s="161">
        <v>661157.257</v>
      </c>
      <c r="F127" s="161">
        <v>615978.17</v>
      </c>
      <c r="G127" s="189">
        <v>93.16666549120251</v>
      </c>
    </row>
    <row r="128" spans="1:7" s="156" customFormat="1" ht="12">
      <c r="A128" s="188" t="s">
        <v>400</v>
      </c>
      <c r="B128" s="161">
        <v>804232</v>
      </c>
      <c r="C128" s="161">
        <v>665244</v>
      </c>
      <c r="D128" s="189">
        <v>82.7179221916064</v>
      </c>
      <c r="E128" s="161">
        <v>94477.599</v>
      </c>
      <c r="F128" s="161">
        <v>61531.516</v>
      </c>
      <c r="G128" s="189">
        <v>65.1281538177108</v>
      </c>
    </row>
    <row r="131" ht="12.75">
      <c r="A131" s="198" t="s">
        <v>674</v>
      </c>
    </row>
    <row r="132" spans="1:3" ht="12.75">
      <c r="A132" s="201" t="s">
        <v>675</v>
      </c>
      <c r="B132" s="201"/>
      <c r="C132" s="201"/>
    </row>
    <row r="133" spans="1:3" ht="12.75">
      <c r="A133" s="201"/>
      <c r="B133" s="201"/>
      <c r="C133" s="201"/>
    </row>
  </sheetData>
  <sheetProtection/>
  <mergeCells count="15">
    <mergeCell ref="A40:B40"/>
    <mergeCell ref="A132:C133"/>
    <mergeCell ref="A116:B116"/>
    <mergeCell ref="A123:B123"/>
    <mergeCell ref="A49:B49"/>
    <mergeCell ref="A64:B64"/>
    <mergeCell ref="A77:B77"/>
    <mergeCell ref="A92:B92"/>
    <mergeCell ref="A97:B97"/>
    <mergeCell ref="A101:B101"/>
    <mergeCell ref="A1:G1"/>
    <mergeCell ref="A2:G2"/>
    <mergeCell ref="A4:B4"/>
    <mergeCell ref="A19:B19"/>
    <mergeCell ref="A34:B34"/>
  </mergeCells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9"/>
  <sheetViews>
    <sheetView zoomScalePageLayoutView="0" workbookViewId="0" topLeftCell="A1">
      <selection activeCell="A161" sqref="A161:IV161"/>
    </sheetView>
  </sheetViews>
  <sheetFormatPr defaultColWidth="9.140625" defaultRowHeight="12.75"/>
  <cols>
    <col min="1" max="1" width="12.00390625" style="61" bestFit="1" customWidth="1"/>
    <col min="2" max="2" width="20.57421875" style="97" customWidth="1"/>
    <col min="3" max="3" width="14.28125" style="61" customWidth="1"/>
    <col min="4" max="5" width="13.140625" style="61" customWidth="1"/>
    <col min="6" max="7" width="18.28125" style="61" customWidth="1"/>
    <col min="8" max="16384" width="9.140625" style="61" customWidth="1"/>
  </cols>
  <sheetData>
    <row r="1" spans="1:6" s="45" customFormat="1" ht="12.75">
      <c r="A1" s="211" t="s">
        <v>437</v>
      </c>
      <c r="B1" s="211"/>
      <c r="C1" s="211"/>
      <c r="D1" s="211"/>
      <c r="E1" s="211"/>
      <c r="F1" s="211"/>
    </row>
    <row r="2" spans="1:6" s="45" customFormat="1" ht="12.75">
      <c r="A2" s="62"/>
      <c r="B2" s="62"/>
      <c r="F2" s="63"/>
    </row>
    <row r="3" spans="1:7" s="45" customFormat="1" ht="12.75">
      <c r="A3" s="62"/>
      <c r="B3" s="62"/>
      <c r="G3" s="64">
        <v>2010</v>
      </c>
    </row>
    <row r="4" spans="1:7" s="45" customFormat="1" ht="12.75">
      <c r="A4" s="212" t="s">
        <v>438</v>
      </c>
      <c r="B4" s="212"/>
      <c r="C4" s="212"/>
      <c r="D4" s="213" t="s">
        <v>439</v>
      </c>
      <c r="E4" s="212" t="s">
        <v>440</v>
      </c>
      <c r="F4" s="212"/>
      <c r="G4" s="212"/>
    </row>
    <row r="5" spans="1:7" s="45" customFormat="1" ht="29.25" customHeight="1">
      <c r="A5" s="65" t="s">
        <v>441</v>
      </c>
      <c r="B5" s="65" t="s">
        <v>442</v>
      </c>
      <c r="C5" s="65" t="s">
        <v>443</v>
      </c>
      <c r="D5" s="213"/>
      <c r="E5" s="66" t="s">
        <v>444</v>
      </c>
      <c r="F5" s="66" t="s">
        <v>445</v>
      </c>
      <c r="G5" s="66" t="s">
        <v>446</v>
      </c>
    </row>
    <row r="6" spans="1:7" s="45" customFormat="1" ht="12.75">
      <c r="A6" s="67" t="s">
        <v>47</v>
      </c>
      <c r="B6" s="62"/>
      <c r="C6" s="48"/>
      <c r="D6" s="48"/>
      <c r="E6" s="48"/>
      <c r="F6" s="48"/>
      <c r="G6" s="48"/>
    </row>
    <row r="7" spans="1:7" ht="12.75">
      <c r="A7" s="68" t="s">
        <v>447</v>
      </c>
      <c r="B7" s="69" t="s">
        <v>448</v>
      </c>
      <c r="C7" s="68" t="s">
        <v>449</v>
      </c>
      <c r="D7" s="70">
        <v>5</v>
      </c>
      <c r="E7" s="70" t="s">
        <v>450</v>
      </c>
      <c r="F7" s="71">
        <v>16.233333333333334</v>
      </c>
      <c r="G7" s="71">
        <v>67.66666666666667</v>
      </c>
    </row>
    <row r="8" spans="1:7" ht="12.75">
      <c r="A8" s="68" t="s">
        <v>447</v>
      </c>
      <c r="B8" s="69" t="s">
        <v>451</v>
      </c>
      <c r="C8" s="68" t="s">
        <v>449</v>
      </c>
      <c r="D8" s="70">
        <v>87</v>
      </c>
      <c r="E8" s="70">
        <v>174</v>
      </c>
      <c r="F8" s="71">
        <v>16.9</v>
      </c>
      <c r="G8" s="71">
        <v>73.5</v>
      </c>
    </row>
    <row r="9" spans="1:7" ht="12.75">
      <c r="A9" s="68" t="s">
        <v>447</v>
      </c>
      <c r="B9" s="69" t="s">
        <v>452</v>
      </c>
      <c r="C9" s="68" t="s">
        <v>449</v>
      </c>
      <c r="D9" s="70">
        <v>7</v>
      </c>
      <c r="E9" s="70">
        <v>220</v>
      </c>
      <c r="F9" s="71">
        <v>27</v>
      </c>
      <c r="G9" s="71">
        <v>89</v>
      </c>
    </row>
    <row r="10" spans="1:7" ht="12.75">
      <c r="A10" s="68" t="s">
        <v>447</v>
      </c>
      <c r="B10" s="69" t="s">
        <v>453</v>
      </c>
      <c r="C10" s="68" t="s">
        <v>449</v>
      </c>
      <c r="D10" s="70">
        <v>18</v>
      </c>
      <c r="E10" s="70">
        <v>223</v>
      </c>
      <c r="F10" s="71">
        <v>44.2</v>
      </c>
      <c r="G10" s="71">
        <v>233</v>
      </c>
    </row>
    <row r="11" spans="1:7" ht="12.75">
      <c r="A11" s="68" t="s">
        <v>447</v>
      </c>
      <c r="B11" s="69" t="s">
        <v>454</v>
      </c>
      <c r="C11" s="68" t="s">
        <v>449</v>
      </c>
      <c r="D11" s="70">
        <v>2</v>
      </c>
      <c r="E11" s="70">
        <v>267</v>
      </c>
      <c r="F11" s="71">
        <v>50</v>
      </c>
      <c r="G11" s="71">
        <v>372</v>
      </c>
    </row>
    <row r="12" spans="1:7" ht="12.75">
      <c r="A12" s="68" t="s">
        <v>455</v>
      </c>
      <c r="B12" s="69" t="s">
        <v>456</v>
      </c>
      <c r="C12" s="68" t="s">
        <v>449</v>
      </c>
      <c r="D12" s="70">
        <v>5</v>
      </c>
      <c r="E12" s="70" t="s">
        <v>457</v>
      </c>
      <c r="F12" s="71">
        <v>4.5</v>
      </c>
      <c r="G12" s="71">
        <v>16.9</v>
      </c>
    </row>
    <row r="13" spans="1:7" ht="12.75">
      <c r="A13" s="68" t="s">
        <v>455</v>
      </c>
      <c r="B13" s="69" t="s">
        <v>458</v>
      </c>
      <c r="C13" s="68" t="s">
        <v>449</v>
      </c>
      <c r="D13" s="70">
        <v>5</v>
      </c>
      <c r="E13" s="70">
        <v>45</v>
      </c>
      <c r="F13" s="71">
        <v>4.05</v>
      </c>
      <c r="G13" s="71">
        <v>16.7</v>
      </c>
    </row>
    <row r="14" spans="1:7" ht="12.75">
      <c r="A14" s="68" t="s">
        <v>455</v>
      </c>
      <c r="B14" s="69" t="s">
        <v>459</v>
      </c>
      <c r="C14" s="68" t="s">
        <v>449</v>
      </c>
      <c r="D14" s="70">
        <v>7</v>
      </c>
      <c r="E14" s="70" t="s">
        <v>457</v>
      </c>
      <c r="F14" s="71">
        <v>4.6</v>
      </c>
      <c r="G14" s="71">
        <v>16.9</v>
      </c>
    </row>
    <row r="15" spans="1:7" ht="12.75">
      <c r="A15" s="68" t="s">
        <v>455</v>
      </c>
      <c r="B15" s="69" t="s">
        <v>460</v>
      </c>
      <c r="C15" s="68" t="s">
        <v>449</v>
      </c>
      <c r="D15" s="70">
        <v>9</v>
      </c>
      <c r="E15" s="70" t="s">
        <v>457</v>
      </c>
      <c r="F15" s="71">
        <v>4.85</v>
      </c>
      <c r="G15" s="71">
        <v>18.6</v>
      </c>
    </row>
    <row r="16" spans="1:7" ht="12.75">
      <c r="A16" s="68" t="s">
        <v>455</v>
      </c>
      <c r="B16" s="69" t="s">
        <v>461</v>
      </c>
      <c r="C16" s="68" t="s">
        <v>449</v>
      </c>
      <c r="D16" s="70">
        <v>2</v>
      </c>
      <c r="E16" s="70">
        <v>66</v>
      </c>
      <c r="F16" s="71">
        <v>6.7</v>
      </c>
      <c r="G16" s="71">
        <v>22</v>
      </c>
    </row>
    <row r="17" spans="1:7" ht="12.75">
      <c r="A17" s="68" t="s">
        <v>455</v>
      </c>
      <c r="B17" s="69" t="s">
        <v>462</v>
      </c>
      <c r="C17" s="68" t="s">
        <v>449</v>
      </c>
      <c r="D17" s="70">
        <v>2</v>
      </c>
      <c r="E17" s="70" t="s">
        <v>463</v>
      </c>
      <c r="F17" s="71">
        <v>6.4</v>
      </c>
      <c r="G17" s="71">
        <v>21.7</v>
      </c>
    </row>
    <row r="18" spans="1:7" ht="12.75">
      <c r="A18" s="68" t="s">
        <v>455</v>
      </c>
      <c r="B18" s="69" t="s">
        <v>464</v>
      </c>
      <c r="C18" s="68" t="s">
        <v>449</v>
      </c>
      <c r="D18" s="70">
        <v>2</v>
      </c>
      <c r="E18" s="70">
        <v>66</v>
      </c>
      <c r="F18" s="71">
        <v>6.7</v>
      </c>
      <c r="G18" s="71">
        <v>22</v>
      </c>
    </row>
    <row r="19" spans="1:7" ht="12.75">
      <c r="A19" s="68" t="s">
        <v>455</v>
      </c>
      <c r="B19" s="69" t="s">
        <v>465</v>
      </c>
      <c r="C19" s="68" t="s">
        <v>466</v>
      </c>
      <c r="D19" s="70">
        <v>13</v>
      </c>
      <c r="E19" s="70">
        <v>68</v>
      </c>
      <c r="F19" s="71">
        <v>6.9</v>
      </c>
      <c r="G19" s="71">
        <v>22.5</v>
      </c>
    </row>
    <row r="20" spans="1:7" ht="12.75">
      <c r="A20" s="68" t="s">
        <v>467</v>
      </c>
      <c r="B20" s="69" t="s">
        <v>468</v>
      </c>
      <c r="C20" s="68" t="s">
        <v>469</v>
      </c>
      <c r="D20" s="70">
        <v>9</v>
      </c>
      <c r="E20" s="70"/>
      <c r="F20" s="71">
        <v>24.134999999999998</v>
      </c>
      <c r="G20" s="71">
        <v>88.40275</v>
      </c>
    </row>
    <row r="21" spans="1:7" ht="12.75">
      <c r="A21" s="68" t="s">
        <v>467</v>
      </c>
      <c r="B21" s="69" t="s">
        <v>470</v>
      </c>
      <c r="C21" s="68" t="s">
        <v>469</v>
      </c>
      <c r="D21" s="70">
        <v>5</v>
      </c>
      <c r="E21" s="70" t="s">
        <v>425</v>
      </c>
      <c r="F21" s="71">
        <v>37.785</v>
      </c>
      <c r="G21" s="71">
        <v>88.36</v>
      </c>
    </row>
    <row r="22" spans="1:7" ht="12.75">
      <c r="A22" s="68" t="s">
        <v>467</v>
      </c>
      <c r="B22" s="69" t="s">
        <v>471</v>
      </c>
      <c r="C22" s="68" t="s">
        <v>449</v>
      </c>
      <c r="D22" s="70">
        <v>3</v>
      </c>
      <c r="E22" s="70">
        <v>111</v>
      </c>
      <c r="F22" s="71">
        <v>6.3</v>
      </c>
      <c r="G22" s="71">
        <v>54.4</v>
      </c>
    </row>
    <row r="23" spans="1:7" ht="12.75">
      <c r="A23" s="68" t="s">
        <v>467</v>
      </c>
      <c r="B23" s="69" t="s">
        <v>472</v>
      </c>
      <c r="C23" s="68" t="s">
        <v>449</v>
      </c>
      <c r="D23" s="70">
        <v>27</v>
      </c>
      <c r="E23" s="70" t="s">
        <v>473</v>
      </c>
      <c r="F23" s="71">
        <v>19.679958110333335</v>
      </c>
      <c r="G23" s="71">
        <v>61.166666666666664</v>
      </c>
    </row>
    <row r="24" spans="1:7" ht="12.75">
      <c r="A24" s="68" t="s">
        <v>467</v>
      </c>
      <c r="B24" s="69" t="s">
        <v>474</v>
      </c>
      <c r="C24" s="68" t="s">
        <v>469</v>
      </c>
      <c r="D24" s="70">
        <v>1</v>
      </c>
      <c r="E24" s="70" t="s">
        <v>425</v>
      </c>
      <c r="F24" s="71">
        <v>19.29</v>
      </c>
      <c r="G24" s="71">
        <v>68.038</v>
      </c>
    </row>
    <row r="25" spans="1:7" ht="12.75">
      <c r="A25" s="68" t="s">
        <v>467</v>
      </c>
      <c r="B25" s="69" t="s">
        <v>475</v>
      </c>
      <c r="C25" s="68" t="s">
        <v>449</v>
      </c>
      <c r="D25" s="70">
        <v>42</v>
      </c>
      <c r="E25" s="70">
        <v>144</v>
      </c>
      <c r="F25" s="71">
        <v>14.416577005</v>
      </c>
      <c r="G25" s="71">
        <v>65.8</v>
      </c>
    </row>
    <row r="26" spans="1:7" ht="12.75">
      <c r="A26" s="68" t="s">
        <v>467</v>
      </c>
      <c r="B26" s="69" t="s">
        <v>476</v>
      </c>
      <c r="C26" s="68" t="s">
        <v>449</v>
      </c>
      <c r="D26" s="70">
        <v>72</v>
      </c>
      <c r="E26" s="70">
        <v>183</v>
      </c>
      <c r="F26" s="71">
        <v>17.511592381</v>
      </c>
      <c r="G26" s="71">
        <v>72.98</v>
      </c>
    </row>
    <row r="27" spans="1:7" ht="12.75">
      <c r="A27" s="68" t="s">
        <v>467</v>
      </c>
      <c r="B27" s="69" t="s">
        <v>477</v>
      </c>
      <c r="C27" s="68" t="s">
        <v>469</v>
      </c>
      <c r="D27" s="70">
        <v>1</v>
      </c>
      <c r="E27" s="70" t="s">
        <v>425</v>
      </c>
      <c r="F27" s="71">
        <v>31.78</v>
      </c>
      <c r="G27" s="71">
        <v>113.851</v>
      </c>
    </row>
    <row r="28" spans="1:7" ht="12.75">
      <c r="A28" s="68" t="s">
        <v>467</v>
      </c>
      <c r="B28" s="69" t="s">
        <v>478</v>
      </c>
      <c r="C28" s="68" t="s">
        <v>449</v>
      </c>
      <c r="D28" s="70">
        <v>1</v>
      </c>
      <c r="E28" s="70">
        <v>218</v>
      </c>
      <c r="F28" s="71">
        <v>20.530460377</v>
      </c>
      <c r="G28" s="71">
        <v>175.54</v>
      </c>
    </row>
    <row r="29" spans="1:7" ht="12.75">
      <c r="A29" s="68" t="s">
        <v>467</v>
      </c>
      <c r="B29" s="69" t="s">
        <v>479</v>
      </c>
      <c r="C29" s="68" t="s">
        <v>469</v>
      </c>
      <c r="D29" s="70">
        <v>3</v>
      </c>
      <c r="E29" s="70" t="s">
        <v>425</v>
      </c>
      <c r="F29" s="71">
        <v>57</v>
      </c>
      <c r="G29" s="71">
        <v>186.88</v>
      </c>
    </row>
    <row r="30" spans="1:7" ht="12.75">
      <c r="A30" s="68" t="s">
        <v>467</v>
      </c>
      <c r="B30" s="69" t="s">
        <v>480</v>
      </c>
      <c r="C30" s="68" t="s">
        <v>449</v>
      </c>
      <c r="D30" s="70">
        <v>8</v>
      </c>
      <c r="E30" s="70" t="s">
        <v>481</v>
      </c>
      <c r="F30" s="71">
        <v>27.259754986</v>
      </c>
      <c r="G30" s="71">
        <v>185.14499999999998</v>
      </c>
    </row>
    <row r="31" spans="1:7" ht="12.75">
      <c r="A31" s="68" t="s">
        <v>467</v>
      </c>
      <c r="B31" s="69" t="s">
        <v>482</v>
      </c>
      <c r="C31" s="68" t="s">
        <v>449</v>
      </c>
      <c r="D31" s="70">
        <v>4</v>
      </c>
      <c r="E31" s="70">
        <v>362</v>
      </c>
      <c r="F31" s="71">
        <v>37</v>
      </c>
      <c r="G31" s="71">
        <v>346.5</v>
      </c>
    </row>
    <row r="32" spans="1:7" ht="12.75">
      <c r="A32" s="68" t="s">
        <v>467</v>
      </c>
      <c r="B32" s="69" t="s">
        <v>483</v>
      </c>
      <c r="C32" s="68" t="s">
        <v>469</v>
      </c>
      <c r="D32" s="70">
        <v>3</v>
      </c>
      <c r="E32" s="70" t="s">
        <v>425</v>
      </c>
      <c r="F32" s="71">
        <v>72</v>
      </c>
      <c r="G32" s="71">
        <v>259</v>
      </c>
    </row>
    <row r="33" spans="1:7" ht="12.75">
      <c r="A33" s="68" t="s">
        <v>484</v>
      </c>
      <c r="B33" s="69" t="s">
        <v>485</v>
      </c>
      <c r="C33" s="68" t="s">
        <v>449</v>
      </c>
      <c r="D33" s="70">
        <v>5</v>
      </c>
      <c r="E33" s="70">
        <v>9</v>
      </c>
      <c r="F33" s="71">
        <v>0.906</v>
      </c>
      <c r="G33" s="71">
        <v>3.984</v>
      </c>
    </row>
    <row r="34" spans="1:7" ht="12.75">
      <c r="A34" s="68" t="s">
        <v>484</v>
      </c>
      <c r="B34" s="69" t="s">
        <v>485</v>
      </c>
      <c r="C34" s="68" t="s">
        <v>466</v>
      </c>
      <c r="D34" s="70">
        <v>6</v>
      </c>
      <c r="E34" s="70">
        <v>0</v>
      </c>
      <c r="F34" s="71">
        <v>1.5</v>
      </c>
      <c r="G34" s="71">
        <v>412.7</v>
      </c>
    </row>
    <row r="35" spans="1:7" ht="12.75">
      <c r="A35" s="68" t="s">
        <v>486</v>
      </c>
      <c r="B35" s="69">
        <v>190</v>
      </c>
      <c r="C35" s="68" t="s">
        <v>449</v>
      </c>
      <c r="D35" s="70">
        <v>10</v>
      </c>
      <c r="E35" s="70">
        <v>106</v>
      </c>
      <c r="F35" s="71">
        <v>11.64</v>
      </c>
      <c r="G35" s="71">
        <v>51.8</v>
      </c>
    </row>
    <row r="36" spans="1:7" ht="12.75">
      <c r="A36" s="68" t="s">
        <v>486</v>
      </c>
      <c r="B36" s="69">
        <v>195</v>
      </c>
      <c r="C36" s="68" t="s">
        <v>449</v>
      </c>
      <c r="D36" s="70">
        <v>16</v>
      </c>
      <c r="E36" s="70">
        <v>118</v>
      </c>
      <c r="F36" s="71">
        <v>13.19</v>
      </c>
      <c r="G36" s="71">
        <v>52.29</v>
      </c>
    </row>
    <row r="37" spans="1:7" ht="12.75">
      <c r="A37" s="68" t="s">
        <v>486</v>
      </c>
      <c r="B37" s="69" t="s">
        <v>487</v>
      </c>
      <c r="C37" s="68" t="s">
        <v>449</v>
      </c>
      <c r="D37" s="70">
        <v>5</v>
      </c>
      <c r="E37" s="70" t="s">
        <v>488</v>
      </c>
      <c r="F37" s="71">
        <v>1.3776666666666666</v>
      </c>
      <c r="G37" s="71">
        <v>5.6</v>
      </c>
    </row>
    <row r="38" spans="1:7" ht="12.75">
      <c r="A38" s="68" t="s">
        <v>486</v>
      </c>
      <c r="B38" s="69" t="s">
        <v>489</v>
      </c>
      <c r="C38" s="68" t="s">
        <v>449</v>
      </c>
      <c r="D38" s="70">
        <v>18</v>
      </c>
      <c r="E38" s="70" t="s">
        <v>490</v>
      </c>
      <c r="F38" s="71">
        <v>2.24625</v>
      </c>
      <c r="G38" s="71">
        <v>9.815</v>
      </c>
    </row>
    <row r="39" spans="1:7" ht="12.75">
      <c r="A39" s="68" t="s">
        <v>486</v>
      </c>
      <c r="B39" s="69" t="s">
        <v>491</v>
      </c>
      <c r="C39" s="68" t="s">
        <v>449</v>
      </c>
      <c r="D39" s="70">
        <v>1</v>
      </c>
      <c r="E39" s="70">
        <v>37</v>
      </c>
      <c r="F39" s="71">
        <v>1</v>
      </c>
      <c r="G39" s="71">
        <v>20</v>
      </c>
    </row>
    <row r="40" spans="1:7" ht="12.75">
      <c r="A40" s="68" t="s">
        <v>486</v>
      </c>
      <c r="B40" s="69" t="s">
        <v>492</v>
      </c>
      <c r="C40" s="68" t="s">
        <v>449</v>
      </c>
      <c r="D40" s="70">
        <v>2</v>
      </c>
      <c r="E40" s="70">
        <v>50</v>
      </c>
      <c r="F40" s="71">
        <v>1.2</v>
      </c>
      <c r="G40" s="71">
        <v>21</v>
      </c>
    </row>
    <row r="41" spans="1:7" ht="12.75">
      <c r="A41" s="68" t="s">
        <v>486</v>
      </c>
      <c r="B41" s="69" t="s">
        <v>493</v>
      </c>
      <c r="C41" s="68" t="s">
        <v>449</v>
      </c>
      <c r="D41" s="70">
        <v>4</v>
      </c>
      <c r="E41" s="70">
        <v>50</v>
      </c>
      <c r="F41" s="71">
        <v>1.2</v>
      </c>
      <c r="G41" s="71">
        <v>22</v>
      </c>
    </row>
    <row r="42" spans="1:7" ht="12.75">
      <c r="A42" s="68" t="s">
        <v>486</v>
      </c>
      <c r="B42" s="69" t="s">
        <v>494</v>
      </c>
      <c r="C42" s="68" t="s">
        <v>449</v>
      </c>
      <c r="D42" s="70">
        <v>1</v>
      </c>
      <c r="E42" s="70">
        <v>50</v>
      </c>
      <c r="F42" s="71">
        <v>1.2</v>
      </c>
      <c r="G42" s="71">
        <v>22</v>
      </c>
    </row>
    <row r="43" spans="1:7" ht="12.75">
      <c r="A43" s="68" t="s">
        <v>486</v>
      </c>
      <c r="B43" s="69" t="s">
        <v>495</v>
      </c>
      <c r="C43" s="68" t="s">
        <v>449</v>
      </c>
      <c r="D43" s="70">
        <v>2</v>
      </c>
      <c r="E43" s="70">
        <v>50</v>
      </c>
      <c r="F43" s="71">
        <v>1.2</v>
      </c>
      <c r="G43" s="71">
        <v>21</v>
      </c>
    </row>
    <row r="44" spans="1:7" ht="12.75">
      <c r="A44" s="68" t="s">
        <v>486</v>
      </c>
      <c r="B44" s="69" t="s">
        <v>496</v>
      </c>
      <c r="C44" s="68" t="s">
        <v>449</v>
      </c>
      <c r="D44" s="70">
        <v>8</v>
      </c>
      <c r="E44" s="70">
        <v>86</v>
      </c>
      <c r="F44" s="71">
        <v>9.7</v>
      </c>
      <c r="G44" s="71">
        <v>38.8</v>
      </c>
    </row>
    <row r="45" spans="1:7" ht="12.75">
      <c r="A45" s="68" t="s">
        <v>497</v>
      </c>
      <c r="B45" s="69">
        <v>100</v>
      </c>
      <c r="C45" s="68" t="s">
        <v>449</v>
      </c>
      <c r="D45" s="70">
        <v>14</v>
      </c>
      <c r="E45" s="70">
        <v>100</v>
      </c>
      <c r="F45" s="71">
        <v>8</v>
      </c>
      <c r="G45" s="71">
        <v>44</v>
      </c>
    </row>
    <row r="46" spans="1:7" ht="12.75">
      <c r="A46" s="68" t="s">
        <v>498</v>
      </c>
      <c r="B46" s="69" t="s">
        <v>499</v>
      </c>
      <c r="C46" s="68" t="s">
        <v>449</v>
      </c>
      <c r="D46" s="70">
        <v>12</v>
      </c>
      <c r="E46" s="70">
        <v>19</v>
      </c>
      <c r="F46" s="71">
        <v>1.7</v>
      </c>
      <c r="G46" s="71">
        <v>6.6</v>
      </c>
    </row>
    <row r="47" spans="1:7" ht="12.75">
      <c r="A47" s="68"/>
      <c r="B47" s="69"/>
      <c r="C47" s="68"/>
      <c r="D47" s="68"/>
      <c r="E47" s="68"/>
      <c r="F47" s="68"/>
      <c r="G47" s="68"/>
    </row>
    <row r="48" spans="1:7" ht="12.75">
      <c r="A48" s="68"/>
      <c r="B48" s="69"/>
      <c r="C48" s="68"/>
      <c r="D48" s="68"/>
      <c r="E48" s="68"/>
      <c r="F48" s="68"/>
      <c r="G48" s="68"/>
    </row>
    <row r="49" spans="1:7" ht="12.75">
      <c r="A49" s="72" t="s">
        <v>0</v>
      </c>
      <c r="B49" s="68"/>
      <c r="C49" s="68"/>
      <c r="D49" s="68"/>
      <c r="E49" s="68"/>
      <c r="F49" s="68"/>
      <c r="G49" s="68"/>
    </row>
    <row r="50" spans="1:7" ht="12.75">
      <c r="A50" s="68" t="s">
        <v>486</v>
      </c>
      <c r="B50" s="68" t="s">
        <v>487</v>
      </c>
      <c r="C50" s="73" t="s">
        <v>449</v>
      </c>
      <c r="D50" s="73">
        <v>2</v>
      </c>
      <c r="E50" s="73">
        <v>14</v>
      </c>
      <c r="F50" s="74">
        <v>2.333</v>
      </c>
      <c r="G50" s="74">
        <v>5.6</v>
      </c>
    </row>
    <row r="51" spans="1:7" ht="12.75">
      <c r="A51" s="69"/>
      <c r="B51" s="69"/>
      <c r="C51" s="70"/>
      <c r="D51" s="70"/>
      <c r="E51" s="70"/>
      <c r="F51" s="71"/>
      <c r="G51" s="71"/>
    </row>
    <row r="52" spans="1:7" ht="12.75">
      <c r="A52" s="72" t="s">
        <v>21</v>
      </c>
      <c r="B52" s="69"/>
      <c r="C52" s="70"/>
      <c r="D52" s="70"/>
      <c r="E52" s="70"/>
      <c r="F52" s="71"/>
      <c r="G52" s="71"/>
    </row>
    <row r="53" spans="1:7" ht="12.75">
      <c r="A53" s="75" t="s">
        <v>467</v>
      </c>
      <c r="B53" s="75" t="s">
        <v>479</v>
      </c>
      <c r="C53" s="73" t="s">
        <v>469</v>
      </c>
      <c r="D53" s="73">
        <v>3</v>
      </c>
      <c r="E53" s="73" t="s">
        <v>425</v>
      </c>
      <c r="F53" s="74">
        <v>57</v>
      </c>
      <c r="G53" s="74">
        <v>186.88</v>
      </c>
    </row>
    <row r="54" spans="1:7" ht="12.75">
      <c r="A54" s="69" t="s">
        <v>467</v>
      </c>
      <c r="B54" s="75" t="s">
        <v>479</v>
      </c>
      <c r="C54" s="73" t="s">
        <v>469</v>
      </c>
      <c r="D54" s="73">
        <v>0</v>
      </c>
      <c r="E54" s="73" t="s">
        <v>425</v>
      </c>
      <c r="F54" s="74">
        <v>57</v>
      </c>
      <c r="G54" s="74">
        <v>186.88</v>
      </c>
    </row>
    <row r="55" spans="1:7" ht="12.75">
      <c r="A55" s="75"/>
      <c r="B55" s="75"/>
      <c r="C55" s="73"/>
      <c r="D55" s="73"/>
      <c r="E55" s="73"/>
      <c r="F55" s="76"/>
      <c r="G55" s="74"/>
    </row>
    <row r="56" spans="1:7" ht="12.75">
      <c r="A56" s="72" t="s">
        <v>23</v>
      </c>
      <c r="B56" s="75"/>
      <c r="C56" s="73"/>
      <c r="D56" s="73"/>
      <c r="E56" s="73"/>
      <c r="F56" s="76"/>
      <c r="G56" s="74"/>
    </row>
    <row r="57" spans="1:7" ht="12.75">
      <c r="A57" s="77" t="s">
        <v>447</v>
      </c>
      <c r="B57" s="68" t="s">
        <v>448</v>
      </c>
      <c r="C57" s="70" t="s">
        <v>449</v>
      </c>
      <c r="D57" s="70">
        <v>3</v>
      </c>
      <c r="E57" s="70">
        <v>132</v>
      </c>
      <c r="F57" s="71">
        <v>16</v>
      </c>
      <c r="G57" s="71">
        <v>75</v>
      </c>
    </row>
    <row r="58" spans="1:7" ht="12.75">
      <c r="A58" s="68" t="s">
        <v>486</v>
      </c>
      <c r="B58" s="68" t="s">
        <v>489</v>
      </c>
      <c r="C58" s="70" t="s">
        <v>449</v>
      </c>
      <c r="D58" s="70">
        <v>5</v>
      </c>
      <c r="E58" s="70">
        <v>30</v>
      </c>
      <c r="F58" s="71">
        <v>1</v>
      </c>
      <c r="G58" s="71">
        <v>12</v>
      </c>
    </row>
    <row r="59" spans="1:7" ht="12.75">
      <c r="A59" s="68" t="s">
        <v>497</v>
      </c>
      <c r="B59" s="69">
        <v>100</v>
      </c>
      <c r="C59" s="70" t="s">
        <v>449</v>
      </c>
      <c r="D59" s="70">
        <v>14</v>
      </c>
      <c r="E59" s="70">
        <v>100</v>
      </c>
      <c r="F59" s="71">
        <v>8</v>
      </c>
      <c r="G59" s="71">
        <v>44</v>
      </c>
    </row>
    <row r="60" spans="1:7" ht="12.75">
      <c r="A60" s="68"/>
      <c r="B60" s="68"/>
      <c r="C60" s="73"/>
      <c r="D60" s="73"/>
      <c r="E60" s="73"/>
      <c r="F60" s="74"/>
      <c r="G60" s="74"/>
    </row>
    <row r="61" spans="1:7" ht="12.75">
      <c r="A61" s="72" t="s">
        <v>24</v>
      </c>
      <c r="B61" s="68"/>
      <c r="C61" s="73"/>
      <c r="D61" s="73"/>
      <c r="E61" s="73"/>
      <c r="F61" s="74"/>
      <c r="G61" s="74"/>
    </row>
    <row r="62" spans="1:7" ht="12.75">
      <c r="A62" s="68" t="s">
        <v>486</v>
      </c>
      <c r="B62" s="69">
        <v>190</v>
      </c>
      <c r="C62" s="70" t="s">
        <v>449</v>
      </c>
      <c r="D62" s="70">
        <v>10</v>
      </c>
      <c r="E62" s="70">
        <v>106</v>
      </c>
      <c r="F62" s="71">
        <v>11.64</v>
      </c>
      <c r="G62" s="71">
        <v>51.8</v>
      </c>
    </row>
    <row r="63" spans="1:7" ht="12.75">
      <c r="A63" s="68" t="s">
        <v>486</v>
      </c>
      <c r="B63" s="69">
        <v>195</v>
      </c>
      <c r="C63" s="70" t="s">
        <v>449</v>
      </c>
      <c r="D63" s="70">
        <v>16</v>
      </c>
      <c r="E63" s="70">
        <v>118</v>
      </c>
      <c r="F63" s="71">
        <v>13.19</v>
      </c>
      <c r="G63" s="71">
        <v>52.29</v>
      </c>
    </row>
    <row r="64" spans="1:7" ht="12.75">
      <c r="A64" s="69"/>
      <c r="B64" s="75"/>
      <c r="C64" s="73"/>
      <c r="D64" s="73"/>
      <c r="E64" s="73"/>
      <c r="F64" s="74"/>
      <c r="G64" s="74"/>
    </row>
    <row r="65" spans="1:7" ht="12.75">
      <c r="A65" s="72" t="s">
        <v>26</v>
      </c>
      <c r="B65" s="75"/>
      <c r="C65" s="73"/>
      <c r="D65" s="73"/>
      <c r="E65" s="73"/>
      <c r="F65" s="74"/>
      <c r="G65" s="74"/>
    </row>
    <row r="66" spans="1:7" ht="12.75">
      <c r="A66" s="68" t="s">
        <v>486</v>
      </c>
      <c r="B66" s="68" t="s">
        <v>487</v>
      </c>
      <c r="C66" s="70" t="s">
        <v>449</v>
      </c>
      <c r="D66" s="70">
        <v>1</v>
      </c>
      <c r="E66" s="70">
        <v>15</v>
      </c>
      <c r="F66" s="78" t="s">
        <v>429</v>
      </c>
      <c r="G66" s="78" t="s">
        <v>429</v>
      </c>
    </row>
    <row r="67" spans="1:7" ht="12.75">
      <c r="A67" s="68"/>
      <c r="B67" s="69"/>
      <c r="C67" s="70"/>
      <c r="D67" s="70"/>
      <c r="E67" s="70"/>
      <c r="F67" s="71"/>
      <c r="G67" s="71"/>
    </row>
    <row r="68" spans="1:7" ht="12.75">
      <c r="A68" s="72" t="s">
        <v>27</v>
      </c>
      <c r="B68" s="69"/>
      <c r="C68" s="70"/>
      <c r="D68" s="70"/>
      <c r="E68" s="70"/>
      <c r="F68" s="71"/>
      <c r="G68" s="71"/>
    </row>
    <row r="69" spans="1:7" ht="12.75">
      <c r="A69" s="69" t="s">
        <v>467</v>
      </c>
      <c r="B69" s="79" t="s">
        <v>472</v>
      </c>
      <c r="C69" s="80" t="s">
        <v>449</v>
      </c>
      <c r="D69" s="80">
        <v>3</v>
      </c>
      <c r="E69" s="80">
        <v>141</v>
      </c>
      <c r="F69" s="81">
        <v>14.039874331</v>
      </c>
      <c r="G69" s="81">
        <v>61.5</v>
      </c>
    </row>
    <row r="70" spans="1:7" ht="12.75">
      <c r="A70" s="69" t="s">
        <v>467</v>
      </c>
      <c r="B70" s="79" t="s">
        <v>475</v>
      </c>
      <c r="C70" s="80" t="s">
        <v>449</v>
      </c>
      <c r="D70" s="80">
        <v>42</v>
      </c>
      <c r="E70" s="80">
        <v>144</v>
      </c>
      <c r="F70" s="81">
        <v>14.416577005</v>
      </c>
      <c r="G70" s="81">
        <v>65.8</v>
      </c>
    </row>
    <row r="71" spans="1:7" ht="12.75">
      <c r="A71" s="75" t="s">
        <v>467</v>
      </c>
      <c r="B71" s="79" t="s">
        <v>476</v>
      </c>
      <c r="C71" s="80" t="s">
        <v>449</v>
      </c>
      <c r="D71" s="80">
        <v>72</v>
      </c>
      <c r="E71" s="80">
        <v>183</v>
      </c>
      <c r="F71" s="81">
        <v>17.511592381</v>
      </c>
      <c r="G71" s="81">
        <v>72.98</v>
      </c>
    </row>
    <row r="72" spans="1:7" ht="12.75">
      <c r="A72" s="69" t="s">
        <v>467</v>
      </c>
      <c r="B72" s="79" t="s">
        <v>478</v>
      </c>
      <c r="C72" s="80" t="s">
        <v>449</v>
      </c>
      <c r="D72" s="80">
        <v>1</v>
      </c>
      <c r="E72" s="80">
        <v>218</v>
      </c>
      <c r="F72" s="81">
        <v>20.530460377</v>
      </c>
      <c r="G72" s="81">
        <v>175.54</v>
      </c>
    </row>
    <row r="73" spans="1:7" ht="12.75">
      <c r="A73" s="75" t="s">
        <v>467</v>
      </c>
      <c r="B73" s="79" t="s">
        <v>480</v>
      </c>
      <c r="C73" s="80" t="s">
        <v>449</v>
      </c>
      <c r="D73" s="80">
        <v>5</v>
      </c>
      <c r="E73" s="80">
        <v>258</v>
      </c>
      <c r="F73" s="81">
        <v>29.519509972</v>
      </c>
      <c r="G73" s="81">
        <v>185.29</v>
      </c>
    </row>
    <row r="74" spans="1:7" ht="12.75">
      <c r="A74" s="68"/>
      <c r="B74" s="68"/>
      <c r="C74" s="70"/>
      <c r="D74" s="70"/>
      <c r="E74" s="70"/>
      <c r="F74" s="71"/>
      <c r="G74" s="71"/>
    </row>
    <row r="75" spans="1:7" ht="12.75">
      <c r="A75" s="72" t="s">
        <v>28</v>
      </c>
      <c r="B75" s="68"/>
      <c r="C75" s="70"/>
      <c r="D75" s="70"/>
      <c r="E75" s="70"/>
      <c r="F75" s="71"/>
      <c r="G75" s="71"/>
    </row>
    <row r="76" spans="1:7" ht="12.75">
      <c r="A76" s="75" t="s">
        <v>467</v>
      </c>
      <c r="B76" s="82" t="s">
        <v>483</v>
      </c>
      <c r="C76" s="83" t="s">
        <v>469</v>
      </c>
      <c r="D76" s="83">
        <v>3</v>
      </c>
      <c r="E76" s="83" t="s">
        <v>425</v>
      </c>
      <c r="F76" s="84">
        <v>72</v>
      </c>
      <c r="G76" s="85">
        <v>259</v>
      </c>
    </row>
    <row r="77" spans="1:7" ht="12.75">
      <c r="A77" s="75"/>
      <c r="B77" s="79"/>
      <c r="C77" s="80"/>
      <c r="D77" s="80"/>
      <c r="E77" s="80"/>
      <c r="F77" s="81"/>
      <c r="G77" s="81"/>
    </row>
    <row r="78" spans="1:7" ht="12.75">
      <c r="A78" s="72" t="s">
        <v>29</v>
      </c>
      <c r="B78" s="79"/>
      <c r="C78" s="80"/>
      <c r="D78" s="80"/>
      <c r="E78" s="80"/>
      <c r="F78" s="81"/>
      <c r="G78" s="81"/>
    </row>
    <row r="79" spans="1:7" ht="12.75">
      <c r="A79" s="75" t="s">
        <v>484</v>
      </c>
      <c r="B79" s="68" t="s">
        <v>485</v>
      </c>
      <c r="C79" s="70" t="s">
        <v>466</v>
      </c>
      <c r="D79" s="70">
        <v>1</v>
      </c>
      <c r="E79" s="70">
        <v>0</v>
      </c>
      <c r="F79" s="71">
        <v>1.5</v>
      </c>
      <c r="G79" s="71">
        <v>412.7</v>
      </c>
    </row>
    <row r="80" spans="1:7" ht="12.75">
      <c r="A80" s="75"/>
      <c r="B80" s="68"/>
      <c r="C80" s="70"/>
      <c r="D80" s="70"/>
      <c r="E80" s="70"/>
      <c r="F80" s="71"/>
      <c r="G80" s="71"/>
    </row>
    <row r="81" spans="1:7" ht="12.75">
      <c r="A81" s="72" t="s">
        <v>30</v>
      </c>
      <c r="B81" s="68"/>
      <c r="C81" s="70"/>
      <c r="D81" s="70"/>
      <c r="E81" s="70"/>
      <c r="F81" s="71"/>
      <c r="G81" s="71"/>
    </row>
    <row r="82" spans="1:7" ht="12.75">
      <c r="A82" s="68" t="s">
        <v>486</v>
      </c>
      <c r="B82" s="68" t="s">
        <v>487</v>
      </c>
      <c r="C82" s="70" t="s">
        <v>449</v>
      </c>
      <c r="D82" s="70">
        <v>1</v>
      </c>
      <c r="E82" s="70">
        <v>18</v>
      </c>
      <c r="F82" s="71">
        <v>1.5</v>
      </c>
      <c r="G82" s="78" t="s">
        <v>429</v>
      </c>
    </row>
    <row r="83" spans="1:7" ht="12.75">
      <c r="A83" s="68" t="s">
        <v>486</v>
      </c>
      <c r="B83" s="68" t="s">
        <v>489</v>
      </c>
      <c r="C83" s="70" t="s">
        <v>449</v>
      </c>
      <c r="D83" s="70">
        <v>1</v>
      </c>
      <c r="E83" s="70">
        <v>30</v>
      </c>
      <c r="F83" s="71">
        <v>4</v>
      </c>
      <c r="G83" s="78" t="s">
        <v>429</v>
      </c>
    </row>
    <row r="84" spans="1:7" ht="12.75">
      <c r="A84" s="68" t="s">
        <v>486</v>
      </c>
      <c r="B84" s="68" t="s">
        <v>489</v>
      </c>
      <c r="C84" s="70" t="s">
        <v>449</v>
      </c>
      <c r="D84" s="70">
        <v>1</v>
      </c>
      <c r="E84" s="70">
        <v>28</v>
      </c>
      <c r="F84" s="71">
        <v>4</v>
      </c>
      <c r="G84" s="71">
        <v>0</v>
      </c>
    </row>
    <row r="85" spans="1:7" ht="12.75">
      <c r="A85" s="75"/>
      <c r="B85" s="82"/>
      <c r="C85" s="83"/>
      <c r="D85" s="83"/>
      <c r="E85" s="83"/>
      <c r="F85" s="84"/>
      <c r="G85" s="85"/>
    </row>
    <row r="86" spans="1:7" ht="12.75">
      <c r="A86" s="72" t="s">
        <v>31</v>
      </c>
      <c r="B86" s="82"/>
      <c r="C86" s="83"/>
      <c r="D86" s="83"/>
      <c r="E86" s="83"/>
      <c r="F86" s="84"/>
      <c r="G86" s="85"/>
    </row>
    <row r="87" spans="1:7" ht="12.75">
      <c r="A87" s="75" t="s">
        <v>498</v>
      </c>
      <c r="B87" s="75" t="s">
        <v>499</v>
      </c>
      <c r="C87" s="73" t="s">
        <v>449</v>
      </c>
      <c r="D87" s="73">
        <v>6</v>
      </c>
      <c r="E87" s="73">
        <v>19</v>
      </c>
      <c r="F87" s="76">
        <v>1.3</v>
      </c>
      <c r="G87" s="74">
        <v>6.6</v>
      </c>
    </row>
    <row r="88" spans="1:7" ht="12.75">
      <c r="A88" s="75"/>
      <c r="B88" s="82"/>
      <c r="C88" s="83"/>
      <c r="D88" s="83"/>
      <c r="E88" s="83"/>
      <c r="F88" s="84"/>
      <c r="G88" s="85"/>
    </row>
    <row r="89" spans="1:7" ht="12.75">
      <c r="A89" s="72" t="s">
        <v>500</v>
      </c>
      <c r="B89" s="82"/>
      <c r="C89" s="83"/>
      <c r="D89" s="83"/>
      <c r="E89" s="83"/>
      <c r="F89" s="84"/>
      <c r="G89" s="85"/>
    </row>
    <row r="90" spans="1:7" ht="12.75">
      <c r="A90" s="75" t="s">
        <v>498</v>
      </c>
      <c r="B90" s="75" t="s">
        <v>499</v>
      </c>
      <c r="C90" s="73" t="s">
        <v>449</v>
      </c>
      <c r="D90" s="73">
        <v>2</v>
      </c>
      <c r="E90" s="73">
        <v>19</v>
      </c>
      <c r="F90" s="76">
        <v>2.5</v>
      </c>
      <c r="G90" s="74">
        <v>6.6</v>
      </c>
    </row>
    <row r="91" spans="1:7" ht="12.75">
      <c r="A91" s="68"/>
      <c r="B91" s="68"/>
      <c r="C91" s="70"/>
      <c r="D91" s="70"/>
      <c r="E91" s="70"/>
      <c r="F91" s="71"/>
      <c r="G91" s="71"/>
    </row>
    <row r="92" spans="1:7" ht="12.75">
      <c r="A92" s="72" t="s">
        <v>33</v>
      </c>
      <c r="B92" s="68"/>
      <c r="C92" s="70"/>
      <c r="D92" s="70"/>
      <c r="E92" s="70"/>
      <c r="F92" s="71"/>
      <c r="G92" s="71"/>
    </row>
    <row r="93" spans="1:7" ht="12.75">
      <c r="A93" s="68" t="s">
        <v>455</v>
      </c>
      <c r="B93" s="75" t="s">
        <v>458</v>
      </c>
      <c r="C93" s="86" t="s">
        <v>449</v>
      </c>
      <c r="D93" s="86">
        <v>5</v>
      </c>
      <c r="E93" s="86">
        <v>45</v>
      </c>
      <c r="F93" s="87">
        <v>4.05</v>
      </c>
      <c r="G93" s="87">
        <v>16.7</v>
      </c>
    </row>
    <row r="94" spans="1:7" ht="12.75">
      <c r="A94" s="68" t="s">
        <v>455</v>
      </c>
      <c r="B94" s="68" t="s">
        <v>461</v>
      </c>
      <c r="C94" s="88" t="s">
        <v>449</v>
      </c>
      <c r="D94" s="88">
        <v>2</v>
      </c>
      <c r="E94" s="88">
        <v>66</v>
      </c>
      <c r="F94" s="89">
        <v>6.7</v>
      </c>
      <c r="G94" s="89">
        <v>22</v>
      </c>
    </row>
    <row r="95" spans="1:7" ht="12.75">
      <c r="A95" s="77" t="s">
        <v>447</v>
      </c>
      <c r="B95" s="68" t="s">
        <v>448</v>
      </c>
      <c r="C95" s="86" t="s">
        <v>449</v>
      </c>
      <c r="D95" s="86">
        <v>2</v>
      </c>
      <c r="E95" s="86">
        <v>144</v>
      </c>
      <c r="F95" s="87">
        <v>16.4</v>
      </c>
      <c r="G95" s="87">
        <v>64</v>
      </c>
    </row>
    <row r="96" spans="1:7" ht="12.75">
      <c r="A96" s="77" t="s">
        <v>447</v>
      </c>
      <c r="B96" s="68" t="s">
        <v>451</v>
      </c>
      <c r="C96" s="86" t="s">
        <v>449</v>
      </c>
      <c r="D96" s="86">
        <v>1</v>
      </c>
      <c r="E96" s="86">
        <v>174</v>
      </c>
      <c r="F96" s="87">
        <v>16.9</v>
      </c>
      <c r="G96" s="87">
        <v>70</v>
      </c>
    </row>
    <row r="97" spans="1:7" ht="12.75">
      <c r="A97" s="68"/>
      <c r="B97" s="68"/>
      <c r="C97" s="70"/>
      <c r="D97" s="70"/>
      <c r="E97" s="70"/>
      <c r="F97" s="71"/>
      <c r="G97" s="71"/>
    </row>
    <row r="98" spans="1:7" ht="12.75">
      <c r="A98" s="72" t="s">
        <v>34</v>
      </c>
      <c r="B98" s="68"/>
      <c r="C98" s="70"/>
      <c r="D98" s="70"/>
      <c r="E98" s="70"/>
      <c r="F98" s="71"/>
      <c r="G98" s="71"/>
    </row>
    <row r="99" spans="1:7" ht="12.75">
      <c r="A99" s="68" t="s">
        <v>486</v>
      </c>
      <c r="B99" s="68" t="s">
        <v>489</v>
      </c>
      <c r="C99" s="70" t="s">
        <v>449</v>
      </c>
      <c r="D99" s="70">
        <v>5</v>
      </c>
      <c r="E99" s="70">
        <v>30</v>
      </c>
      <c r="F99" s="71">
        <v>0.7</v>
      </c>
      <c r="G99" s="71" t="s">
        <v>501</v>
      </c>
    </row>
    <row r="100" spans="1:7" ht="12.75">
      <c r="A100" s="68" t="s">
        <v>486</v>
      </c>
      <c r="B100" s="68" t="s">
        <v>489</v>
      </c>
      <c r="C100" s="70" t="s">
        <v>449</v>
      </c>
      <c r="D100" s="70">
        <v>0</v>
      </c>
      <c r="E100" s="70">
        <v>30</v>
      </c>
      <c r="F100" s="71">
        <v>0.55</v>
      </c>
      <c r="G100" s="71" t="s">
        <v>502</v>
      </c>
    </row>
    <row r="101" spans="1:7" ht="12.75">
      <c r="A101" s="68" t="s">
        <v>486</v>
      </c>
      <c r="B101" s="68" t="s">
        <v>491</v>
      </c>
      <c r="C101" s="70" t="s">
        <v>449</v>
      </c>
      <c r="D101" s="70">
        <v>1</v>
      </c>
      <c r="E101" s="70">
        <v>37</v>
      </c>
      <c r="F101" s="71">
        <v>1</v>
      </c>
      <c r="G101" s="71">
        <v>20</v>
      </c>
    </row>
    <row r="102" spans="1:7" ht="12.75">
      <c r="A102" s="68" t="s">
        <v>486</v>
      </c>
      <c r="B102" s="68" t="s">
        <v>492</v>
      </c>
      <c r="C102" s="70" t="s">
        <v>449</v>
      </c>
      <c r="D102" s="70">
        <v>2</v>
      </c>
      <c r="E102" s="70">
        <v>50</v>
      </c>
      <c r="F102" s="71">
        <v>1.2</v>
      </c>
      <c r="G102" s="71">
        <v>21</v>
      </c>
    </row>
    <row r="103" spans="1:7" ht="12.75">
      <c r="A103" s="68" t="s">
        <v>486</v>
      </c>
      <c r="B103" s="68" t="s">
        <v>493</v>
      </c>
      <c r="C103" s="70" t="s">
        <v>449</v>
      </c>
      <c r="D103" s="70">
        <v>4</v>
      </c>
      <c r="E103" s="70">
        <v>50</v>
      </c>
      <c r="F103" s="71">
        <v>1.2</v>
      </c>
      <c r="G103" s="71">
        <v>22</v>
      </c>
    </row>
    <row r="104" spans="1:7" ht="12.75">
      <c r="A104" s="68" t="s">
        <v>486</v>
      </c>
      <c r="B104" s="68" t="s">
        <v>494</v>
      </c>
      <c r="C104" s="70" t="s">
        <v>449</v>
      </c>
      <c r="D104" s="70">
        <v>1</v>
      </c>
      <c r="E104" s="70">
        <v>50</v>
      </c>
      <c r="F104" s="71">
        <v>1.2</v>
      </c>
      <c r="G104" s="71">
        <v>22</v>
      </c>
    </row>
    <row r="105" spans="1:7" ht="12.75">
      <c r="A105" s="68" t="s">
        <v>486</v>
      </c>
      <c r="B105" s="68" t="s">
        <v>495</v>
      </c>
      <c r="C105" s="70" t="s">
        <v>449</v>
      </c>
      <c r="D105" s="70">
        <v>2</v>
      </c>
      <c r="E105" s="70">
        <v>50</v>
      </c>
      <c r="F105" s="71">
        <v>1.2</v>
      </c>
      <c r="G105" s="71">
        <v>21</v>
      </c>
    </row>
    <row r="106" spans="1:7" ht="12.75">
      <c r="A106" s="68"/>
      <c r="B106" s="68"/>
      <c r="C106" s="70"/>
      <c r="D106" s="70"/>
      <c r="E106" s="70"/>
      <c r="F106" s="71"/>
      <c r="G106" s="71"/>
    </row>
    <row r="107" spans="1:7" ht="12.75">
      <c r="A107" s="72" t="s">
        <v>35</v>
      </c>
      <c r="B107" s="68"/>
      <c r="C107" s="70"/>
      <c r="D107" s="70"/>
      <c r="E107" s="70"/>
      <c r="F107" s="71"/>
      <c r="G107" s="71"/>
    </row>
    <row r="108" spans="1:7" ht="12.75">
      <c r="A108" s="69" t="s">
        <v>467</v>
      </c>
      <c r="B108" s="68" t="s">
        <v>472</v>
      </c>
      <c r="C108" s="70" t="s">
        <v>503</v>
      </c>
      <c r="D108" s="70">
        <v>1</v>
      </c>
      <c r="E108" s="70">
        <v>132</v>
      </c>
      <c r="F108" s="71">
        <v>30</v>
      </c>
      <c r="G108" s="71">
        <v>61</v>
      </c>
    </row>
    <row r="109" spans="1:7" ht="12.75">
      <c r="A109" s="75" t="s">
        <v>484</v>
      </c>
      <c r="B109" s="68" t="s">
        <v>485</v>
      </c>
      <c r="C109" s="70" t="s">
        <v>503</v>
      </c>
      <c r="D109" s="70">
        <v>1</v>
      </c>
      <c r="E109" s="70">
        <v>9</v>
      </c>
      <c r="F109" s="71">
        <v>0.5</v>
      </c>
      <c r="G109" s="71">
        <v>4</v>
      </c>
    </row>
    <row r="110" spans="1:7" ht="12.75">
      <c r="A110" s="68" t="s">
        <v>486</v>
      </c>
      <c r="B110" s="68" t="s">
        <v>489</v>
      </c>
      <c r="C110" s="70" t="s">
        <v>503</v>
      </c>
      <c r="D110" s="70">
        <v>2</v>
      </c>
      <c r="E110" s="70">
        <v>30</v>
      </c>
      <c r="F110" s="71">
        <v>3.5</v>
      </c>
      <c r="G110" s="71">
        <v>12</v>
      </c>
    </row>
    <row r="111" spans="1:7" ht="12.75">
      <c r="A111" s="75"/>
      <c r="B111" s="75"/>
      <c r="C111" s="73"/>
      <c r="D111" s="73"/>
      <c r="E111" s="73"/>
      <c r="F111" s="74"/>
      <c r="G111" s="74"/>
    </row>
    <row r="112" spans="1:7" ht="12.75">
      <c r="A112" s="72" t="s">
        <v>36</v>
      </c>
      <c r="B112" s="75"/>
      <c r="C112" s="73"/>
      <c r="D112" s="73"/>
      <c r="E112" s="73"/>
      <c r="F112" s="74"/>
      <c r="G112" s="74"/>
    </row>
    <row r="113" spans="1:7" ht="12.75">
      <c r="A113" s="69" t="s">
        <v>467</v>
      </c>
      <c r="B113" s="90" t="s">
        <v>471</v>
      </c>
      <c r="C113" s="70" t="s">
        <v>449</v>
      </c>
      <c r="D113" s="70">
        <v>3</v>
      </c>
      <c r="E113" s="70">
        <v>111</v>
      </c>
      <c r="F113" s="71">
        <v>6.3</v>
      </c>
      <c r="G113" s="71">
        <v>54.4</v>
      </c>
    </row>
    <row r="114" spans="1:7" ht="12.75">
      <c r="A114" s="68" t="s">
        <v>486</v>
      </c>
      <c r="B114" s="68" t="s">
        <v>487</v>
      </c>
      <c r="C114" s="70" t="s">
        <v>449</v>
      </c>
      <c r="D114" s="70">
        <v>1</v>
      </c>
      <c r="E114" s="70">
        <v>18</v>
      </c>
      <c r="F114" s="71">
        <v>0.3</v>
      </c>
      <c r="G114" s="71">
        <v>5.6</v>
      </c>
    </row>
    <row r="115" spans="1:7" ht="12.75">
      <c r="A115" s="68" t="s">
        <v>486</v>
      </c>
      <c r="B115" s="68" t="s">
        <v>489</v>
      </c>
      <c r="C115" s="70" t="s">
        <v>449</v>
      </c>
      <c r="D115" s="70">
        <v>2</v>
      </c>
      <c r="E115" s="70">
        <v>58</v>
      </c>
      <c r="F115" s="71">
        <v>1</v>
      </c>
      <c r="G115" s="71">
        <v>10.9</v>
      </c>
    </row>
    <row r="116" spans="1:7" ht="12.75">
      <c r="A116" s="77"/>
      <c r="B116" s="68"/>
      <c r="C116" s="86"/>
      <c r="D116" s="86"/>
      <c r="E116" s="86"/>
      <c r="F116" s="87"/>
      <c r="G116" s="87"/>
    </row>
    <row r="117" spans="1:7" ht="12.75">
      <c r="A117" s="72" t="s">
        <v>37</v>
      </c>
      <c r="B117" s="68"/>
      <c r="C117" s="86"/>
      <c r="D117" s="86"/>
      <c r="E117" s="86"/>
      <c r="F117" s="87"/>
      <c r="G117" s="87"/>
    </row>
    <row r="118" spans="1:7" ht="12.75">
      <c r="A118" s="75" t="s">
        <v>467</v>
      </c>
      <c r="B118" s="75" t="s">
        <v>470</v>
      </c>
      <c r="C118" s="73" t="s">
        <v>469</v>
      </c>
      <c r="D118" s="73">
        <v>5</v>
      </c>
      <c r="E118" s="73" t="s">
        <v>425</v>
      </c>
      <c r="F118" s="74">
        <v>37.785</v>
      </c>
      <c r="G118" s="74">
        <v>88.36</v>
      </c>
    </row>
    <row r="119" spans="1:7" ht="12.75">
      <c r="A119" s="75"/>
      <c r="B119" s="75"/>
      <c r="C119" s="73"/>
      <c r="D119" s="73"/>
      <c r="E119" s="73"/>
      <c r="F119" s="74"/>
      <c r="G119" s="74"/>
    </row>
    <row r="120" spans="1:7" ht="12.75">
      <c r="A120" s="72" t="s">
        <v>38</v>
      </c>
      <c r="B120" s="75"/>
      <c r="C120" s="73"/>
      <c r="D120" s="73"/>
      <c r="E120" s="73"/>
      <c r="F120" s="74"/>
      <c r="G120" s="74"/>
    </row>
    <row r="121" spans="1:7" ht="12.75">
      <c r="A121" s="75" t="s">
        <v>484</v>
      </c>
      <c r="B121" s="68" t="s">
        <v>485</v>
      </c>
      <c r="C121" s="70" t="s">
        <v>449</v>
      </c>
      <c r="D121" s="70">
        <v>5</v>
      </c>
      <c r="E121" s="70">
        <v>9</v>
      </c>
      <c r="F121" s="71">
        <v>1.312</v>
      </c>
      <c r="G121" s="71">
        <v>3.968</v>
      </c>
    </row>
    <row r="122" spans="1:7" ht="12.75">
      <c r="A122" s="68" t="s">
        <v>486</v>
      </c>
      <c r="B122" s="68" t="s">
        <v>489</v>
      </c>
      <c r="C122" s="70" t="s">
        <v>449</v>
      </c>
      <c r="D122" s="70">
        <v>1</v>
      </c>
      <c r="E122" s="70">
        <v>30</v>
      </c>
      <c r="F122" s="71">
        <v>3.32</v>
      </c>
      <c r="G122" s="71">
        <v>11.99</v>
      </c>
    </row>
    <row r="123" spans="1:7" ht="12.75">
      <c r="A123" s="68"/>
      <c r="B123" s="68"/>
      <c r="C123" s="70"/>
      <c r="D123" s="70"/>
      <c r="E123" s="70"/>
      <c r="F123" s="71"/>
      <c r="G123" s="71"/>
    </row>
    <row r="124" spans="1:7" ht="12.75">
      <c r="A124" s="72" t="s">
        <v>39</v>
      </c>
      <c r="B124" s="68"/>
      <c r="C124" s="70"/>
      <c r="D124" s="70"/>
      <c r="E124" s="70"/>
      <c r="F124" s="71"/>
      <c r="G124" s="71"/>
    </row>
    <row r="125" spans="1:7" ht="12.75">
      <c r="A125" s="75" t="s">
        <v>498</v>
      </c>
      <c r="B125" s="75" t="s">
        <v>499</v>
      </c>
      <c r="C125" s="73" t="s">
        <v>449</v>
      </c>
      <c r="D125" s="73">
        <v>1</v>
      </c>
      <c r="E125" s="73">
        <v>19</v>
      </c>
      <c r="F125" s="74">
        <v>1.7</v>
      </c>
      <c r="G125" s="74">
        <v>6.6</v>
      </c>
    </row>
    <row r="126" spans="1:7" ht="12.75">
      <c r="A126" s="68"/>
      <c r="B126" s="68"/>
      <c r="C126" s="70"/>
      <c r="D126" s="70"/>
      <c r="E126" s="70"/>
      <c r="F126" s="71"/>
      <c r="G126" s="71"/>
    </row>
    <row r="127" spans="1:7" ht="12.75">
      <c r="A127" s="72" t="s">
        <v>41</v>
      </c>
      <c r="B127" s="68"/>
      <c r="C127" s="70"/>
      <c r="D127" s="70"/>
      <c r="E127" s="70"/>
      <c r="F127" s="71"/>
      <c r="G127" s="71"/>
    </row>
    <row r="128" spans="1:7" ht="12.75">
      <c r="A128" s="77" t="s">
        <v>447</v>
      </c>
      <c r="B128" s="68" t="s">
        <v>448</v>
      </c>
      <c r="C128" s="73" t="s">
        <v>449</v>
      </c>
      <c r="D128" s="91" t="s">
        <v>504</v>
      </c>
      <c r="E128" s="91" t="s">
        <v>505</v>
      </c>
      <c r="F128" s="74">
        <v>16.3</v>
      </c>
      <c r="G128" s="74">
        <v>64</v>
      </c>
    </row>
    <row r="129" spans="1:7" ht="12.75">
      <c r="A129" s="77" t="s">
        <v>447</v>
      </c>
      <c r="B129" s="68" t="s">
        <v>451</v>
      </c>
      <c r="C129" s="73" t="s">
        <v>449</v>
      </c>
      <c r="D129" s="91" t="s">
        <v>506</v>
      </c>
      <c r="E129" s="91" t="s">
        <v>507</v>
      </c>
      <c r="F129" s="74">
        <v>16.9</v>
      </c>
      <c r="G129" s="74">
        <v>77</v>
      </c>
    </row>
    <row r="130" spans="1:7" ht="12.75">
      <c r="A130" s="77" t="s">
        <v>447</v>
      </c>
      <c r="B130" s="75" t="s">
        <v>452</v>
      </c>
      <c r="C130" s="73" t="s">
        <v>449</v>
      </c>
      <c r="D130" s="91" t="s">
        <v>59</v>
      </c>
      <c r="E130" s="91" t="s">
        <v>508</v>
      </c>
      <c r="F130" s="74">
        <v>27</v>
      </c>
      <c r="G130" s="74">
        <v>89</v>
      </c>
    </row>
    <row r="131" spans="1:7" ht="12.75">
      <c r="A131" s="77" t="s">
        <v>447</v>
      </c>
      <c r="B131" s="75" t="s">
        <v>453</v>
      </c>
      <c r="C131" s="73" t="s">
        <v>449</v>
      </c>
      <c r="D131" s="91" t="s">
        <v>509</v>
      </c>
      <c r="E131" s="91" t="s">
        <v>510</v>
      </c>
      <c r="F131" s="74">
        <v>44.2</v>
      </c>
      <c r="G131" s="74">
        <v>233</v>
      </c>
    </row>
    <row r="132" spans="1:7" ht="12.75">
      <c r="A132" s="77" t="s">
        <v>447</v>
      </c>
      <c r="B132" s="68" t="s">
        <v>454</v>
      </c>
      <c r="C132" s="73" t="s">
        <v>449</v>
      </c>
      <c r="D132" s="91" t="s">
        <v>511</v>
      </c>
      <c r="E132" s="91" t="s">
        <v>512</v>
      </c>
      <c r="F132" s="74">
        <v>50</v>
      </c>
      <c r="G132" s="74">
        <v>372</v>
      </c>
    </row>
    <row r="133" spans="1:7" ht="12.75">
      <c r="A133" s="69" t="s">
        <v>467</v>
      </c>
      <c r="B133" s="75" t="s">
        <v>480</v>
      </c>
      <c r="C133" s="73" t="s">
        <v>449</v>
      </c>
      <c r="D133" s="91" t="s">
        <v>513</v>
      </c>
      <c r="E133" s="91" t="s">
        <v>514</v>
      </c>
      <c r="F133" s="74">
        <v>25</v>
      </c>
      <c r="G133" s="74">
        <v>185</v>
      </c>
    </row>
    <row r="134" spans="1:7" ht="12.75">
      <c r="A134" s="75" t="s">
        <v>467</v>
      </c>
      <c r="B134" s="75" t="s">
        <v>482</v>
      </c>
      <c r="C134" s="73" t="s">
        <v>449</v>
      </c>
      <c r="D134" s="91" t="s">
        <v>515</v>
      </c>
      <c r="E134" s="91" t="s">
        <v>516</v>
      </c>
      <c r="F134" s="74">
        <v>37</v>
      </c>
      <c r="G134" s="74">
        <v>346.5</v>
      </c>
    </row>
    <row r="135" spans="1:7" ht="12.75">
      <c r="A135" s="68"/>
      <c r="B135" s="68"/>
      <c r="C135" s="70"/>
      <c r="D135" s="70"/>
      <c r="E135" s="70"/>
      <c r="F135" s="71"/>
      <c r="G135" s="71"/>
    </row>
    <row r="136" spans="1:7" ht="12.75">
      <c r="A136" s="72" t="s">
        <v>42</v>
      </c>
      <c r="B136" s="68"/>
      <c r="C136" s="70"/>
      <c r="D136" s="70"/>
      <c r="E136" s="70"/>
      <c r="F136" s="71"/>
      <c r="G136" s="71"/>
    </row>
    <row r="137" spans="1:7" ht="12.75">
      <c r="A137" s="75" t="s">
        <v>498</v>
      </c>
      <c r="B137" s="75" t="s">
        <v>499</v>
      </c>
      <c r="C137" s="73" t="s">
        <v>449</v>
      </c>
      <c r="D137" s="73">
        <v>3</v>
      </c>
      <c r="E137" s="73">
        <v>19</v>
      </c>
      <c r="F137" s="74">
        <v>1.8</v>
      </c>
      <c r="G137" s="74">
        <v>6.6</v>
      </c>
    </row>
    <row r="138" spans="1:7" ht="12.75">
      <c r="A138" s="75"/>
      <c r="B138" s="75"/>
      <c r="C138" s="73"/>
      <c r="D138" s="73"/>
      <c r="E138" s="73"/>
      <c r="F138" s="74"/>
      <c r="G138" s="74"/>
    </row>
    <row r="139" spans="1:7" ht="12.75">
      <c r="A139" s="72" t="s">
        <v>43</v>
      </c>
      <c r="B139" s="75"/>
      <c r="C139" s="73"/>
      <c r="D139" s="73"/>
      <c r="E139" s="73"/>
      <c r="F139" s="74"/>
      <c r="G139" s="74"/>
    </row>
    <row r="140" spans="1:7" ht="12.75">
      <c r="A140" s="68" t="s">
        <v>455</v>
      </c>
      <c r="B140" s="68" t="s">
        <v>460</v>
      </c>
      <c r="C140" s="70" t="s">
        <v>449</v>
      </c>
      <c r="D140" s="70">
        <v>3</v>
      </c>
      <c r="E140" s="70" t="s">
        <v>517</v>
      </c>
      <c r="F140" s="71">
        <v>4.6</v>
      </c>
      <c r="G140" s="71">
        <v>18.6</v>
      </c>
    </row>
    <row r="141" spans="1:7" ht="12.75">
      <c r="A141" s="69" t="s">
        <v>467</v>
      </c>
      <c r="B141" s="69" t="s">
        <v>468</v>
      </c>
      <c r="C141" s="70" t="s">
        <v>469</v>
      </c>
      <c r="D141" s="70">
        <v>6</v>
      </c>
      <c r="E141" s="70" t="s">
        <v>425</v>
      </c>
      <c r="F141" s="71">
        <v>26</v>
      </c>
      <c r="G141" s="71">
        <v>88.4</v>
      </c>
    </row>
    <row r="142" spans="1:7" ht="12.75">
      <c r="A142" s="75"/>
      <c r="B142" s="75"/>
      <c r="C142" s="73"/>
      <c r="D142" s="91"/>
      <c r="E142" s="91"/>
      <c r="F142" s="74"/>
      <c r="G142" s="74"/>
    </row>
    <row r="143" spans="1:7" ht="12.75">
      <c r="A143" s="72" t="s">
        <v>44</v>
      </c>
      <c r="B143" s="75"/>
      <c r="C143" s="73"/>
      <c r="D143" s="91"/>
      <c r="E143" s="91"/>
      <c r="F143" s="74"/>
      <c r="G143" s="74"/>
    </row>
    <row r="144" spans="1:7" ht="12.75">
      <c r="A144" s="68" t="s">
        <v>455</v>
      </c>
      <c r="B144" s="68" t="s">
        <v>456</v>
      </c>
      <c r="C144" s="70" t="s">
        <v>449</v>
      </c>
      <c r="D144" s="70">
        <v>5</v>
      </c>
      <c r="E144" s="70" t="s">
        <v>457</v>
      </c>
      <c r="F144" s="71">
        <v>4.5</v>
      </c>
      <c r="G144" s="71">
        <v>16.9</v>
      </c>
    </row>
    <row r="145" spans="1:7" ht="12.75">
      <c r="A145" s="68" t="s">
        <v>455</v>
      </c>
      <c r="B145" s="68" t="s">
        <v>459</v>
      </c>
      <c r="C145" s="70" t="s">
        <v>449</v>
      </c>
      <c r="D145" s="70">
        <v>7</v>
      </c>
      <c r="E145" s="70" t="s">
        <v>457</v>
      </c>
      <c r="F145" s="71">
        <v>4.6</v>
      </c>
      <c r="G145" s="71">
        <v>16.9</v>
      </c>
    </row>
    <row r="146" spans="1:7" ht="12.75">
      <c r="A146" s="68" t="s">
        <v>455</v>
      </c>
      <c r="B146" s="68" t="s">
        <v>460</v>
      </c>
      <c r="C146" s="70" t="s">
        <v>449</v>
      </c>
      <c r="D146" s="70">
        <v>6</v>
      </c>
      <c r="E146" s="70" t="s">
        <v>518</v>
      </c>
      <c r="F146" s="71">
        <v>5.1</v>
      </c>
      <c r="G146" s="71">
        <v>18.6</v>
      </c>
    </row>
    <row r="147" spans="1:7" ht="12.75">
      <c r="A147" s="68" t="s">
        <v>455</v>
      </c>
      <c r="B147" s="68" t="s">
        <v>462</v>
      </c>
      <c r="C147" s="70" t="s">
        <v>449</v>
      </c>
      <c r="D147" s="70">
        <v>2</v>
      </c>
      <c r="E147" s="70" t="s">
        <v>463</v>
      </c>
      <c r="F147" s="71">
        <v>6.4</v>
      </c>
      <c r="G147" s="71">
        <v>21.7</v>
      </c>
    </row>
    <row r="148" spans="1:7" ht="12.75">
      <c r="A148" s="68" t="s">
        <v>455</v>
      </c>
      <c r="B148" s="68" t="s">
        <v>464</v>
      </c>
      <c r="C148" s="70" t="s">
        <v>449</v>
      </c>
      <c r="D148" s="70">
        <v>2</v>
      </c>
      <c r="E148" s="70">
        <v>66</v>
      </c>
      <c r="F148" s="71">
        <v>6.7</v>
      </c>
      <c r="G148" s="71">
        <v>22</v>
      </c>
    </row>
    <row r="149" spans="1:7" ht="12.75">
      <c r="A149" s="68" t="s">
        <v>455</v>
      </c>
      <c r="B149" s="68" t="s">
        <v>465</v>
      </c>
      <c r="C149" s="70" t="s">
        <v>466</v>
      </c>
      <c r="D149" s="70">
        <v>13</v>
      </c>
      <c r="E149" s="70">
        <v>68</v>
      </c>
      <c r="F149" s="71">
        <v>6.9</v>
      </c>
      <c r="G149" s="71">
        <v>22.5</v>
      </c>
    </row>
    <row r="150" spans="1:7" ht="12.75">
      <c r="A150" s="68" t="s">
        <v>486</v>
      </c>
      <c r="B150" s="68" t="s">
        <v>489</v>
      </c>
      <c r="C150" s="70" t="s">
        <v>449</v>
      </c>
      <c r="D150" s="70">
        <v>1</v>
      </c>
      <c r="E150" s="70">
        <v>30</v>
      </c>
      <c r="F150" s="71">
        <v>3.4</v>
      </c>
      <c r="G150" s="71">
        <v>12</v>
      </c>
    </row>
    <row r="151" spans="1:7" ht="12.75">
      <c r="A151" s="68" t="s">
        <v>486</v>
      </c>
      <c r="B151" s="68" t="s">
        <v>496</v>
      </c>
      <c r="C151" s="70" t="s">
        <v>449</v>
      </c>
      <c r="D151" s="70">
        <v>8</v>
      </c>
      <c r="E151" s="70">
        <v>86</v>
      </c>
      <c r="F151" s="71">
        <v>9.7</v>
      </c>
      <c r="G151" s="71">
        <v>38.8</v>
      </c>
    </row>
    <row r="152" spans="1:7" ht="12.75">
      <c r="A152" s="68"/>
      <c r="B152" s="68"/>
      <c r="C152" s="70"/>
      <c r="D152" s="70"/>
      <c r="E152" s="70"/>
      <c r="F152" s="78"/>
      <c r="G152" s="78"/>
    </row>
    <row r="153" spans="1:7" ht="12.75">
      <c r="A153" s="72" t="s">
        <v>45</v>
      </c>
      <c r="B153" s="68"/>
      <c r="C153" s="70"/>
      <c r="D153" s="70"/>
      <c r="E153" s="70"/>
      <c r="F153" s="78"/>
      <c r="G153" s="78"/>
    </row>
    <row r="154" spans="1:7" ht="12.75">
      <c r="A154" s="75" t="s">
        <v>467</v>
      </c>
      <c r="B154" s="68" t="s">
        <v>468</v>
      </c>
      <c r="C154" s="70" t="s">
        <v>469</v>
      </c>
      <c r="D154" s="70">
        <v>3</v>
      </c>
      <c r="E154" s="70" t="s">
        <v>425</v>
      </c>
      <c r="F154" s="71">
        <v>22.27</v>
      </c>
      <c r="G154" s="71">
        <v>88.4055</v>
      </c>
    </row>
    <row r="155" spans="1:7" ht="12.75">
      <c r="A155" s="75" t="s">
        <v>467</v>
      </c>
      <c r="B155" s="68" t="s">
        <v>474</v>
      </c>
      <c r="C155" s="70" t="s">
        <v>469</v>
      </c>
      <c r="D155" s="70">
        <v>1</v>
      </c>
      <c r="E155" s="70" t="s">
        <v>425</v>
      </c>
      <c r="F155" s="71">
        <v>19.29</v>
      </c>
      <c r="G155" s="71">
        <v>68.038</v>
      </c>
    </row>
    <row r="156" spans="1:7" ht="12.75">
      <c r="A156" s="69" t="s">
        <v>467</v>
      </c>
      <c r="B156" s="68" t="s">
        <v>477</v>
      </c>
      <c r="C156" s="70" t="s">
        <v>469</v>
      </c>
      <c r="D156" s="70">
        <v>1</v>
      </c>
      <c r="E156" s="70" t="s">
        <v>425</v>
      </c>
      <c r="F156" s="71">
        <v>31.78</v>
      </c>
      <c r="G156" s="71">
        <v>113.851</v>
      </c>
    </row>
    <row r="157" spans="1:7" ht="12.75">
      <c r="A157" s="69"/>
      <c r="B157" s="68"/>
      <c r="C157" s="70"/>
      <c r="D157" s="70"/>
      <c r="E157" s="70"/>
      <c r="F157" s="71"/>
      <c r="G157" s="71"/>
    </row>
    <row r="158" spans="1:7" ht="12.75">
      <c r="A158" s="72" t="s">
        <v>46</v>
      </c>
      <c r="B158" s="68"/>
      <c r="C158" s="70"/>
      <c r="D158" s="70"/>
      <c r="E158" s="70"/>
      <c r="F158" s="71"/>
      <c r="G158" s="71"/>
    </row>
    <row r="159" spans="1:7" ht="12.75">
      <c r="A159" s="75" t="s">
        <v>467</v>
      </c>
      <c r="B159" s="79" t="s">
        <v>472</v>
      </c>
      <c r="C159" s="73" t="s">
        <v>449</v>
      </c>
      <c r="D159" s="73">
        <v>23</v>
      </c>
      <c r="E159" s="73">
        <v>148</v>
      </c>
      <c r="F159" s="74">
        <v>15</v>
      </c>
      <c r="G159" s="74">
        <v>61</v>
      </c>
    </row>
    <row r="160" spans="1:7" ht="12.75">
      <c r="A160" s="92"/>
      <c r="B160" s="93"/>
      <c r="C160" s="92"/>
      <c r="D160" s="92"/>
      <c r="E160" s="92"/>
      <c r="F160" s="92"/>
      <c r="G160" s="92"/>
    </row>
    <row r="161" spans="1:7" ht="12.75">
      <c r="A161" s="214" t="s">
        <v>435</v>
      </c>
      <c r="B161" s="215"/>
      <c r="C161" s="215"/>
      <c r="D161" s="215"/>
      <c r="E161" s="215"/>
      <c r="F161" s="215"/>
      <c r="G161" s="215"/>
    </row>
    <row r="162" spans="1:7" ht="12.75">
      <c r="A162" s="94" t="s">
        <v>519</v>
      </c>
      <c r="B162" s="95"/>
      <c r="C162" s="96"/>
      <c r="D162" s="96"/>
      <c r="E162" s="96"/>
      <c r="F162" s="96"/>
      <c r="G162" s="96"/>
    </row>
    <row r="163" spans="1:7" ht="12.75">
      <c r="A163" s="92"/>
      <c r="B163" s="93"/>
      <c r="C163" s="92"/>
      <c r="D163" s="92"/>
      <c r="E163" s="92"/>
      <c r="F163" s="92"/>
      <c r="G163" s="92"/>
    </row>
    <row r="164" spans="1:7" ht="12.75">
      <c r="A164" s="92"/>
      <c r="B164" s="93"/>
      <c r="C164" s="92"/>
      <c r="D164" s="92"/>
      <c r="E164" s="92"/>
      <c r="F164" s="92"/>
      <c r="G164" s="92"/>
    </row>
    <row r="165" spans="1:7" ht="12.75">
      <c r="A165" s="92"/>
      <c r="B165" s="93"/>
      <c r="C165" s="92"/>
      <c r="D165" s="92"/>
      <c r="E165" s="92"/>
      <c r="F165" s="92"/>
      <c r="G165" s="92"/>
    </row>
    <row r="166" spans="1:7" ht="12.75">
      <c r="A166" s="92"/>
      <c r="B166" s="93"/>
      <c r="C166" s="92"/>
      <c r="D166" s="92"/>
      <c r="E166" s="92"/>
      <c r="F166" s="92"/>
      <c r="G166" s="92"/>
    </row>
    <row r="167" spans="1:7" ht="12.75">
      <c r="A167" s="92"/>
      <c r="B167" s="93"/>
      <c r="C167" s="92"/>
      <c r="D167" s="92"/>
      <c r="E167" s="92"/>
      <c r="F167" s="92"/>
      <c r="G167" s="92"/>
    </row>
    <row r="168" spans="1:7" ht="12.75">
      <c r="A168" s="92"/>
      <c r="B168" s="93"/>
      <c r="C168" s="92"/>
      <c r="D168" s="92"/>
      <c r="E168" s="92"/>
      <c r="F168" s="92"/>
      <c r="G168" s="92"/>
    </row>
    <row r="169" spans="1:7" ht="12.75">
      <c r="A169" s="92"/>
      <c r="B169" s="93"/>
      <c r="C169" s="92"/>
      <c r="D169" s="92"/>
      <c r="E169" s="92"/>
      <c r="F169" s="92"/>
      <c r="G169" s="92"/>
    </row>
    <row r="170" spans="1:7" ht="12.75">
      <c r="A170" s="92"/>
      <c r="B170" s="93"/>
      <c r="C170" s="92"/>
      <c r="D170" s="92"/>
      <c r="E170" s="92"/>
      <c r="F170" s="92"/>
      <c r="G170" s="92"/>
    </row>
    <row r="171" spans="1:7" ht="12.75">
      <c r="A171" s="92"/>
      <c r="B171" s="93"/>
      <c r="C171" s="92"/>
      <c r="D171" s="92"/>
      <c r="E171" s="92"/>
      <c r="F171" s="92"/>
      <c r="G171" s="92"/>
    </row>
    <row r="172" spans="1:7" ht="12.75">
      <c r="A172" s="92"/>
      <c r="B172" s="93"/>
      <c r="C172" s="92"/>
      <c r="D172" s="92"/>
      <c r="E172" s="92"/>
      <c r="F172" s="92"/>
      <c r="G172" s="92"/>
    </row>
    <row r="173" spans="1:7" ht="12.75">
      <c r="A173" s="92"/>
      <c r="B173" s="93"/>
      <c r="C173" s="92"/>
      <c r="D173" s="92"/>
      <c r="E173" s="92"/>
      <c r="F173" s="92"/>
      <c r="G173" s="92"/>
    </row>
    <row r="174" spans="1:7" ht="12.75">
      <c r="A174" s="92"/>
      <c r="B174" s="93"/>
      <c r="C174" s="92"/>
      <c r="D174" s="92"/>
      <c r="E174" s="92"/>
      <c r="F174" s="92"/>
      <c r="G174" s="92"/>
    </row>
    <row r="175" spans="1:7" ht="12.75">
      <c r="A175" s="92"/>
      <c r="B175" s="93"/>
      <c r="C175" s="92"/>
      <c r="D175" s="92"/>
      <c r="E175" s="92"/>
      <c r="F175" s="92"/>
      <c r="G175" s="92"/>
    </row>
    <row r="176" spans="1:7" ht="12.75">
      <c r="A176" s="92"/>
      <c r="B176" s="93"/>
      <c r="C176" s="92"/>
      <c r="D176" s="92"/>
      <c r="E176" s="92"/>
      <c r="F176" s="92"/>
      <c r="G176" s="92"/>
    </row>
    <row r="177" spans="1:7" ht="12.75">
      <c r="A177" s="92"/>
      <c r="B177" s="93"/>
      <c r="C177" s="92"/>
      <c r="D177" s="92"/>
      <c r="E177" s="92"/>
      <c r="F177" s="92"/>
      <c r="G177" s="92"/>
    </row>
    <row r="178" spans="1:7" ht="12.75">
      <c r="A178" s="92"/>
      <c r="B178" s="93"/>
      <c r="C178" s="92"/>
      <c r="D178" s="92"/>
      <c r="E178" s="92"/>
      <c r="F178" s="92"/>
      <c r="G178" s="92"/>
    </row>
    <row r="179" spans="1:7" ht="12.75">
      <c r="A179" s="92"/>
      <c r="B179" s="93"/>
      <c r="C179" s="92"/>
      <c r="D179" s="92"/>
      <c r="E179" s="92"/>
      <c r="F179" s="92"/>
      <c r="G179" s="92"/>
    </row>
    <row r="180" spans="1:7" ht="12.75">
      <c r="A180" s="92"/>
      <c r="B180" s="93"/>
      <c r="C180" s="92"/>
      <c r="D180" s="92"/>
      <c r="E180" s="92"/>
      <c r="F180" s="92"/>
      <c r="G180" s="92"/>
    </row>
    <row r="181" spans="1:7" ht="12.75">
      <c r="A181" s="92"/>
      <c r="B181" s="93"/>
      <c r="C181" s="92"/>
      <c r="D181" s="92"/>
      <c r="E181" s="92"/>
      <c r="F181" s="92"/>
      <c r="G181" s="92"/>
    </row>
    <row r="182" spans="1:7" ht="12.75">
      <c r="A182" s="92"/>
      <c r="B182" s="93"/>
      <c r="C182" s="92"/>
      <c r="D182" s="92"/>
      <c r="E182" s="92"/>
      <c r="F182" s="92"/>
      <c r="G182" s="92"/>
    </row>
    <row r="183" spans="1:7" ht="12.75">
      <c r="A183" s="92"/>
      <c r="B183" s="93"/>
      <c r="C183" s="92"/>
      <c r="D183" s="92"/>
      <c r="E183" s="92"/>
      <c r="F183" s="92"/>
      <c r="G183" s="92"/>
    </row>
    <row r="184" spans="1:7" ht="12.75">
      <c r="A184" s="92"/>
      <c r="B184" s="93"/>
      <c r="C184" s="92"/>
      <c r="D184" s="92"/>
      <c r="E184" s="92"/>
      <c r="F184" s="92"/>
      <c r="G184" s="92"/>
    </row>
    <row r="185" spans="1:7" ht="12.75">
      <c r="A185" s="92"/>
      <c r="B185" s="93"/>
      <c r="C185" s="92"/>
      <c r="D185" s="92"/>
      <c r="E185" s="92"/>
      <c r="F185" s="92"/>
      <c r="G185" s="92"/>
    </row>
    <row r="186" spans="1:7" ht="12.75">
      <c r="A186" s="92"/>
      <c r="B186" s="93"/>
      <c r="C186" s="92"/>
      <c r="D186" s="92"/>
      <c r="E186" s="92"/>
      <c r="F186" s="92"/>
      <c r="G186" s="92"/>
    </row>
    <row r="187" spans="1:7" ht="12.75">
      <c r="A187" s="92"/>
      <c r="B187" s="93"/>
      <c r="C187" s="92"/>
      <c r="D187" s="92"/>
      <c r="E187" s="92"/>
      <c r="F187" s="92"/>
      <c r="G187" s="92"/>
    </row>
    <row r="188" spans="1:7" ht="12.75">
      <c r="A188" s="92"/>
      <c r="B188" s="93"/>
      <c r="C188" s="92"/>
      <c r="D188" s="92"/>
      <c r="E188" s="92"/>
      <c r="F188" s="92"/>
      <c r="G188" s="92"/>
    </row>
    <row r="189" spans="1:7" ht="12.75">
      <c r="A189" s="92"/>
      <c r="B189" s="93"/>
      <c r="C189" s="92"/>
      <c r="D189" s="92"/>
      <c r="E189" s="92"/>
      <c r="F189" s="92"/>
      <c r="G189" s="92"/>
    </row>
    <row r="190" spans="1:7" ht="12.75">
      <c r="A190" s="92"/>
      <c r="B190" s="93"/>
      <c r="C190" s="92"/>
      <c r="D190" s="92"/>
      <c r="E190" s="92"/>
      <c r="F190" s="92"/>
      <c r="G190" s="92"/>
    </row>
    <row r="191" spans="1:7" ht="12.75">
      <c r="A191" s="92"/>
      <c r="B191" s="93"/>
      <c r="C191" s="92"/>
      <c r="D191" s="92"/>
      <c r="E191" s="92"/>
      <c r="F191" s="92"/>
      <c r="G191" s="92"/>
    </row>
    <row r="192" spans="1:7" ht="12.75">
      <c r="A192" s="92"/>
      <c r="B192" s="93"/>
      <c r="C192" s="92"/>
      <c r="D192" s="92"/>
      <c r="E192" s="92"/>
      <c r="F192" s="92"/>
      <c r="G192" s="92"/>
    </row>
    <row r="193" spans="1:7" ht="12.75">
      <c r="A193" s="92"/>
      <c r="B193" s="93"/>
      <c r="C193" s="92"/>
      <c r="D193" s="92"/>
      <c r="E193" s="92"/>
      <c r="F193" s="92"/>
      <c r="G193" s="92"/>
    </row>
    <row r="194" spans="1:7" ht="12.75">
      <c r="A194" s="92"/>
      <c r="B194" s="93"/>
      <c r="C194" s="92"/>
      <c r="D194" s="92"/>
      <c r="E194" s="92"/>
      <c r="F194" s="92"/>
      <c r="G194" s="92"/>
    </row>
    <row r="195" spans="1:7" ht="12.75">
      <c r="A195" s="92"/>
      <c r="B195" s="93"/>
      <c r="C195" s="92"/>
      <c r="D195" s="92"/>
      <c r="E195" s="92"/>
      <c r="F195" s="92"/>
      <c r="G195" s="92"/>
    </row>
    <row r="196" spans="1:7" ht="12.75">
      <c r="A196" s="92"/>
      <c r="B196" s="93"/>
      <c r="C196" s="92"/>
      <c r="D196" s="92"/>
      <c r="E196" s="92"/>
      <c r="F196" s="92"/>
      <c r="G196" s="92"/>
    </row>
    <row r="197" spans="1:7" ht="12.75">
      <c r="A197" s="92"/>
      <c r="B197" s="93"/>
      <c r="C197" s="92"/>
      <c r="D197" s="92"/>
      <c r="E197" s="92"/>
      <c r="F197" s="92"/>
      <c r="G197" s="92"/>
    </row>
    <row r="198" spans="1:7" ht="12.75">
      <c r="A198" s="92"/>
      <c r="B198" s="93"/>
      <c r="C198" s="92"/>
      <c r="D198" s="92"/>
      <c r="E198" s="92"/>
      <c r="F198" s="92"/>
      <c r="G198" s="92"/>
    </row>
    <row r="199" spans="1:7" ht="12.75">
      <c r="A199" s="92"/>
      <c r="B199" s="93"/>
      <c r="C199" s="92"/>
      <c r="D199" s="92"/>
      <c r="E199" s="92"/>
      <c r="F199" s="92"/>
      <c r="G199" s="92"/>
    </row>
  </sheetData>
  <sheetProtection/>
  <mergeCells count="5">
    <mergeCell ref="A1:F1"/>
    <mergeCell ref="A4:C4"/>
    <mergeCell ref="D4:D5"/>
    <mergeCell ref="E4:G4"/>
    <mergeCell ref="A161:G161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21.57421875" style="4" customWidth="1"/>
    <col min="2" max="2" width="3.28125" style="4" bestFit="1" customWidth="1"/>
    <col min="3" max="3" width="4.00390625" style="4" bestFit="1" customWidth="1"/>
    <col min="4" max="5" width="5.421875" style="4" bestFit="1" customWidth="1"/>
    <col min="6" max="6" width="3.28125" style="4" bestFit="1" customWidth="1"/>
    <col min="7" max="7" width="6.421875" style="4" bestFit="1" customWidth="1"/>
    <col min="8" max="8" width="4.00390625" style="4" bestFit="1" customWidth="1"/>
    <col min="9" max="11" width="3.28125" style="4" bestFit="1" customWidth="1"/>
    <col min="12" max="12" width="3.28125" style="4" customWidth="1"/>
    <col min="13" max="15" width="4.00390625" style="4" bestFit="1" customWidth="1"/>
    <col min="16" max="16" width="3.7109375" style="4" bestFit="1" customWidth="1"/>
    <col min="17" max="17" width="4.00390625" style="4" bestFit="1" customWidth="1"/>
    <col min="18" max="18" width="6.57421875" style="4" bestFit="1" customWidth="1"/>
    <col min="19" max="19" width="3.28125" style="4" bestFit="1" customWidth="1"/>
    <col min="20" max="20" width="6.00390625" style="4" bestFit="1" customWidth="1"/>
    <col min="21" max="21" width="3.7109375" style="4" bestFit="1" customWidth="1"/>
    <col min="22" max="22" width="4.00390625" style="4" bestFit="1" customWidth="1"/>
    <col min="23" max="23" width="5.421875" style="4" bestFit="1" customWidth="1"/>
    <col min="24" max="24" width="4.00390625" style="4" bestFit="1" customWidth="1"/>
    <col min="25" max="25" width="5.421875" style="4" bestFit="1" customWidth="1"/>
    <col min="26" max="16384" width="9.140625" style="4" customWidth="1"/>
  </cols>
  <sheetData>
    <row r="1" spans="1:25" ht="15">
      <c r="A1" s="216" t="s">
        <v>414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44"/>
      <c r="M1" s="45"/>
      <c r="N1" s="45"/>
      <c r="O1" s="45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15">
      <c r="A3" s="47">
        <v>2010</v>
      </c>
      <c r="B3" s="48"/>
      <c r="C3" s="48"/>
      <c r="D3" s="48"/>
      <c r="E3" s="48"/>
      <c r="F3" s="48"/>
      <c r="G3" s="48"/>
      <c r="H3" s="48"/>
      <c r="I3" s="48"/>
      <c r="J3" s="48"/>
      <c r="K3" s="46"/>
      <c r="L3" s="46"/>
      <c r="M3" s="48"/>
      <c r="N3" s="48"/>
      <c r="O3" s="45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15">
      <c r="A4" s="217" t="s">
        <v>415</v>
      </c>
      <c r="B4" s="218" t="s">
        <v>416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20"/>
    </row>
    <row r="5" spans="1:25" ht="62.25">
      <c r="A5" s="217"/>
      <c r="B5" s="49" t="s">
        <v>0</v>
      </c>
      <c r="C5" s="49" t="s">
        <v>21</v>
      </c>
      <c r="D5" s="49" t="s">
        <v>138</v>
      </c>
      <c r="E5" s="49" t="s">
        <v>24</v>
      </c>
      <c r="F5" s="49" t="s">
        <v>26</v>
      </c>
      <c r="G5" s="49" t="s">
        <v>417</v>
      </c>
      <c r="H5" s="49" t="s">
        <v>418</v>
      </c>
      <c r="I5" s="49" t="s">
        <v>419</v>
      </c>
      <c r="J5" s="49" t="s">
        <v>30</v>
      </c>
      <c r="K5" s="49" t="s">
        <v>420</v>
      </c>
      <c r="L5" s="49" t="s">
        <v>32</v>
      </c>
      <c r="M5" s="49" t="s">
        <v>421</v>
      </c>
      <c r="N5" s="49" t="s">
        <v>34</v>
      </c>
      <c r="O5" s="49" t="s">
        <v>35</v>
      </c>
      <c r="P5" s="50" t="s">
        <v>36</v>
      </c>
      <c r="Q5" s="50" t="s">
        <v>413</v>
      </c>
      <c r="R5" s="50" t="s">
        <v>38</v>
      </c>
      <c r="S5" s="49" t="s">
        <v>39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46</v>
      </c>
    </row>
    <row r="6" spans="1:25" ht="16.5" customHeight="1">
      <c r="A6" s="51" t="s">
        <v>422</v>
      </c>
      <c r="B6" s="52">
        <v>4</v>
      </c>
      <c r="C6" s="52">
        <v>71</v>
      </c>
      <c r="D6" s="52">
        <v>183</v>
      </c>
      <c r="E6" s="52">
        <v>331</v>
      </c>
      <c r="F6" s="52">
        <v>0</v>
      </c>
      <c r="G6" s="53">
        <v>1728</v>
      </c>
      <c r="H6" s="53">
        <v>23</v>
      </c>
      <c r="I6" s="54">
        <v>3</v>
      </c>
      <c r="J6" s="55">
        <v>10</v>
      </c>
      <c r="K6" s="56">
        <v>22</v>
      </c>
      <c r="L6" s="56">
        <v>16</v>
      </c>
      <c r="M6" s="57">
        <v>48</v>
      </c>
      <c r="N6" s="52">
        <v>150</v>
      </c>
      <c r="O6" s="52">
        <v>22</v>
      </c>
      <c r="P6" s="53">
        <v>1</v>
      </c>
      <c r="Q6" s="53">
        <v>56</v>
      </c>
      <c r="R6" s="53">
        <v>53</v>
      </c>
      <c r="S6" s="53">
        <v>4</v>
      </c>
      <c r="T6" s="53" t="s">
        <v>423</v>
      </c>
      <c r="U6" s="53">
        <v>11</v>
      </c>
      <c r="V6" s="53">
        <v>45</v>
      </c>
      <c r="W6" s="53">
        <v>459</v>
      </c>
      <c r="X6" s="53">
        <v>56</v>
      </c>
      <c r="Y6" s="53">
        <v>254</v>
      </c>
    </row>
    <row r="7" spans="1:25" ht="26.25" customHeight="1">
      <c r="A7" s="58" t="s">
        <v>424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3">
        <v>0</v>
      </c>
      <c r="H7" s="53">
        <v>15</v>
      </c>
      <c r="I7" s="54">
        <v>0</v>
      </c>
      <c r="J7" s="55">
        <v>0</v>
      </c>
      <c r="K7" s="56">
        <v>0</v>
      </c>
      <c r="L7" s="56">
        <v>0</v>
      </c>
      <c r="M7" s="57">
        <v>3</v>
      </c>
      <c r="N7" s="52">
        <v>77</v>
      </c>
      <c r="O7" s="52">
        <v>0</v>
      </c>
      <c r="P7" s="53">
        <v>0</v>
      </c>
      <c r="Q7" s="53">
        <v>29</v>
      </c>
      <c r="R7" s="53" t="s">
        <v>425</v>
      </c>
      <c r="S7" s="53">
        <v>0</v>
      </c>
      <c r="T7" s="53" t="s">
        <v>425</v>
      </c>
      <c r="U7" s="53" t="s">
        <v>425</v>
      </c>
      <c r="V7" s="53">
        <v>19</v>
      </c>
      <c r="W7" s="53">
        <v>0</v>
      </c>
      <c r="X7" s="53">
        <v>11</v>
      </c>
      <c r="Y7" s="53" t="s">
        <v>425</v>
      </c>
    </row>
    <row r="8" spans="1:25" ht="15" customHeight="1">
      <c r="A8" s="58" t="s">
        <v>426</v>
      </c>
      <c r="B8" s="52">
        <v>0</v>
      </c>
      <c r="C8" s="52">
        <v>0</v>
      </c>
      <c r="D8" s="52">
        <v>271</v>
      </c>
      <c r="E8" s="52">
        <v>594</v>
      </c>
      <c r="F8" s="52">
        <v>0</v>
      </c>
      <c r="G8" s="53">
        <v>3588</v>
      </c>
      <c r="H8" s="53">
        <v>0</v>
      </c>
      <c r="I8" s="54"/>
      <c r="J8" s="55">
        <v>6</v>
      </c>
      <c r="K8" s="56">
        <v>0</v>
      </c>
      <c r="L8" s="56">
        <v>2</v>
      </c>
      <c r="M8" s="57">
        <v>49</v>
      </c>
      <c r="N8" s="52">
        <v>150</v>
      </c>
      <c r="O8" s="52">
        <v>53</v>
      </c>
      <c r="P8" s="53">
        <v>0</v>
      </c>
      <c r="Q8" s="53">
        <v>0</v>
      </c>
      <c r="R8" s="53" t="s">
        <v>425</v>
      </c>
      <c r="S8" s="53">
        <v>0</v>
      </c>
      <c r="T8" s="53" t="s">
        <v>427</v>
      </c>
      <c r="U8" s="53" t="s">
        <v>425</v>
      </c>
      <c r="V8" s="53">
        <v>20</v>
      </c>
      <c r="W8" s="53">
        <v>412</v>
      </c>
      <c r="X8" s="53">
        <v>0</v>
      </c>
      <c r="Y8" s="53">
        <v>458</v>
      </c>
    </row>
    <row r="9" spans="1:25" ht="26.25" customHeight="1">
      <c r="A9" s="58" t="s">
        <v>428</v>
      </c>
      <c r="B9" s="52">
        <v>4</v>
      </c>
      <c r="C9" s="52">
        <v>54</v>
      </c>
      <c r="D9" s="52">
        <v>321</v>
      </c>
      <c r="E9" s="52">
        <v>225</v>
      </c>
      <c r="F9" s="52">
        <v>0</v>
      </c>
      <c r="G9" s="53">
        <v>3142</v>
      </c>
      <c r="H9" s="53">
        <v>30</v>
      </c>
      <c r="I9" s="52">
        <v>1</v>
      </c>
      <c r="J9" s="55">
        <v>20</v>
      </c>
      <c r="K9" s="56">
        <v>22</v>
      </c>
      <c r="L9" s="59" t="s">
        <v>429</v>
      </c>
      <c r="M9" s="57">
        <v>10</v>
      </c>
      <c r="N9" s="52">
        <v>109</v>
      </c>
      <c r="O9" s="52">
        <v>16</v>
      </c>
      <c r="P9" s="53">
        <v>0</v>
      </c>
      <c r="Q9" s="53">
        <v>24</v>
      </c>
      <c r="R9" s="53">
        <v>0</v>
      </c>
      <c r="S9" s="53">
        <v>4</v>
      </c>
      <c r="T9" s="53">
        <v>0</v>
      </c>
      <c r="U9" s="53">
        <v>18</v>
      </c>
      <c r="V9" s="53">
        <v>48</v>
      </c>
      <c r="W9" s="53">
        <v>407</v>
      </c>
      <c r="X9" s="53">
        <v>56</v>
      </c>
      <c r="Y9" s="53">
        <v>220</v>
      </c>
    </row>
    <row r="10" spans="1:25" ht="29.25" customHeight="1">
      <c r="A10" s="58" t="s">
        <v>430</v>
      </c>
      <c r="B10" s="52">
        <v>0</v>
      </c>
      <c r="C10" s="52">
        <v>0</v>
      </c>
      <c r="D10" s="52">
        <v>619</v>
      </c>
      <c r="E10" s="52">
        <v>509</v>
      </c>
      <c r="F10" s="52">
        <v>0</v>
      </c>
      <c r="G10" s="53">
        <v>6784</v>
      </c>
      <c r="H10" s="53">
        <v>0</v>
      </c>
      <c r="I10" s="52">
        <v>0</v>
      </c>
      <c r="J10" s="55">
        <v>14</v>
      </c>
      <c r="K10" s="56">
        <v>7</v>
      </c>
      <c r="L10" s="59" t="s">
        <v>429</v>
      </c>
      <c r="M10" s="57">
        <v>162</v>
      </c>
      <c r="N10" s="52">
        <v>36</v>
      </c>
      <c r="O10" s="52">
        <v>13</v>
      </c>
      <c r="P10" s="53">
        <v>0</v>
      </c>
      <c r="Q10" s="53">
        <v>0</v>
      </c>
      <c r="R10" s="53">
        <v>44</v>
      </c>
      <c r="S10" s="53">
        <v>6</v>
      </c>
      <c r="T10" s="53" t="s">
        <v>431</v>
      </c>
      <c r="U10" s="53">
        <v>16</v>
      </c>
      <c r="V10" s="53">
        <v>42</v>
      </c>
      <c r="W10" s="53">
        <v>812</v>
      </c>
      <c r="X10" s="53">
        <v>21</v>
      </c>
      <c r="Y10" s="53">
        <v>11</v>
      </c>
    </row>
    <row r="11" spans="1:25" ht="15">
      <c r="A11" s="58" t="s">
        <v>432</v>
      </c>
      <c r="B11" s="52">
        <v>0</v>
      </c>
      <c r="C11" s="52">
        <v>220</v>
      </c>
      <c r="D11" s="52">
        <v>473</v>
      </c>
      <c r="E11" s="52">
        <v>1273</v>
      </c>
      <c r="F11" s="52">
        <v>2</v>
      </c>
      <c r="G11" s="53">
        <v>3534</v>
      </c>
      <c r="H11" s="53">
        <v>64</v>
      </c>
      <c r="I11" s="52">
        <v>0</v>
      </c>
      <c r="J11" s="55">
        <v>20</v>
      </c>
      <c r="K11" s="56">
        <v>22</v>
      </c>
      <c r="L11" s="59" t="s">
        <v>429</v>
      </c>
      <c r="M11" s="57">
        <v>54</v>
      </c>
      <c r="N11" s="52">
        <v>452</v>
      </c>
      <c r="O11" s="52">
        <v>77</v>
      </c>
      <c r="P11" s="53">
        <v>1</v>
      </c>
      <c r="Q11" s="53">
        <v>61</v>
      </c>
      <c r="R11" s="53">
        <v>37</v>
      </c>
      <c r="S11" s="53">
        <v>0</v>
      </c>
      <c r="T11" s="53" t="s">
        <v>433</v>
      </c>
      <c r="U11" s="53">
        <v>15</v>
      </c>
      <c r="V11" s="53">
        <v>96</v>
      </c>
      <c r="W11" s="53">
        <v>423</v>
      </c>
      <c r="X11" s="53">
        <v>462</v>
      </c>
      <c r="Y11" s="53">
        <v>740</v>
      </c>
    </row>
    <row r="12" spans="1:25" ht="15">
      <c r="A12" s="60" t="s">
        <v>43</v>
      </c>
      <c r="B12" s="54">
        <v>8</v>
      </c>
      <c r="C12" s="54">
        <v>345</v>
      </c>
      <c r="D12" s="54">
        <v>1867</v>
      </c>
      <c r="E12" s="54">
        <v>2932</v>
      </c>
      <c r="F12" s="54">
        <v>2</v>
      </c>
      <c r="G12" s="54">
        <v>18776</v>
      </c>
      <c r="H12" s="54">
        <v>132</v>
      </c>
      <c r="I12" s="54">
        <v>4</v>
      </c>
      <c r="J12" s="54">
        <v>70</v>
      </c>
      <c r="K12" s="54">
        <v>73</v>
      </c>
      <c r="L12" s="54">
        <f>SUM(L6:L8)</f>
        <v>18</v>
      </c>
      <c r="M12" s="54">
        <v>326</v>
      </c>
      <c r="N12" s="54">
        <v>974</v>
      </c>
      <c r="O12" s="54">
        <v>181</v>
      </c>
      <c r="P12" s="54">
        <v>3</v>
      </c>
      <c r="Q12" s="54">
        <v>170</v>
      </c>
      <c r="R12" s="54">
        <v>134</v>
      </c>
      <c r="S12" s="54">
        <v>14</v>
      </c>
      <c r="T12" s="54" t="s">
        <v>434</v>
      </c>
      <c r="U12" s="54">
        <v>60</v>
      </c>
      <c r="V12" s="54">
        <v>270</v>
      </c>
      <c r="W12" s="54">
        <v>2513</v>
      </c>
      <c r="X12" s="54">
        <v>606</v>
      </c>
      <c r="Y12" s="54">
        <v>1683</v>
      </c>
    </row>
    <row r="13" spans="1:7" s="61" customFormat="1" ht="12.75">
      <c r="A13" s="214" t="s">
        <v>435</v>
      </c>
      <c r="B13" s="215"/>
      <c r="C13" s="215"/>
      <c r="D13" s="215"/>
      <c r="E13" s="215"/>
      <c r="F13" s="215"/>
      <c r="G13" s="215"/>
    </row>
    <row r="14" spans="1:25" ht="15" customHeight="1">
      <c r="A14" s="221" t="s">
        <v>436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</row>
  </sheetData>
  <sheetProtection/>
  <mergeCells count="5">
    <mergeCell ref="A1:K1"/>
    <mergeCell ref="A4:A5"/>
    <mergeCell ref="B4:Y4"/>
    <mergeCell ref="A13:G13"/>
    <mergeCell ref="A14:Y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21.140625" style="0" bestFit="1" customWidth="1"/>
    <col min="2" max="10" width="11.00390625" style="0" bestFit="1" customWidth="1"/>
  </cols>
  <sheetData>
    <row r="1" spans="1:10" ht="15">
      <c r="A1" s="222" t="s">
        <v>61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">
      <c r="A2" s="222" t="s">
        <v>387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17"/>
      <c r="B4" s="18">
        <v>2002</v>
      </c>
      <c r="C4" s="18">
        <v>2003</v>
      </c>
      <c r="D4" s="18">
        <v>2004</v>
      </c>
      <c r="E4" s="18">
        <v>2005</v>
      </c>
      <c r="F4" s="18">
        <v>2006</v>
      </c>
      <c r="G4" s="18">
        <v>2007</v>
      </c>
      <c r="H4" s="18">
        <v>2008</v>
      </c>
      <c r="I4" s="18">
        <v>2009</v>
      </c>
      <c r="J4" s="18">
        <v>2010</v>
      </c>
    </row>
    <row r="5" spans="1:10" ht="12.75">
      <c r="A5" s="17" t="s">
        <v>0</v>
      </c>
      <c r="B5" s="19">
        <v>9133</v>
      </c>
      <c r="C5" s="19">
        <v>7474</v>
      </c>
      <c r="D5" s="19">
        <v>4649</v>
      </c>
      <c r="E5" s="19">
        <v>4369</v>
      </c>
      <c r="F5" s="19">
        <v>7798</v>
      </c>
      <c r="G5" s="19">
        <v>4914</v>
      </c>
      <c r="H5" s="19">
        <v>3010</v>
      </c>
      <c r="I5" s="19">
        <v>3223</v>
      </c>
      <c r="J5" s="19">
        <v>3572</v>
      </c>
    </row>
    <row r="6" spans="1:10" ht="12.75">
      <c r="A6" s="17" t="s">
        <v>22</v>
      </c>
      <c r="B6" s="19"/>
      <c r="C6" s="19"/>
      <c r="D6" s="19"/>
      <c r="E6" s="19"/>
      <c r="F6" s="19">
        <v>3044</v>
      </c>
      <c r="G6" s="19">
        <v>29488</v>
      </c>
      <c r="H6" s="19">
        <v>63701</v>
      </c>
      <c r="I6" s="19">
        <v>56566</v>
      </c>
      <c r="J6" s="19">
        <v>18689</v>
      </c>
    </row>
    <row r="7" spans="1:10" ht="12.75">
      <c r="A7" s="17" t="s">
        <v>62</v>
      </c>
      <c r="B7" s="19"/>
      <c r="C7" s="19"/>
      <c r="D7" s="19">
        <v>647</v>
      </c>
      <c r="E7" s="19">
        <v>9965</v>
      </c>
      <c r="F7" s="19"/>
      <c r="G7" s="19"/>
      <c r="H7" s="19"/>
      <c r="I7" s="19"/>
      <c r="J7" s="19"/>
    </row>
    <row r="8" spans="1:10" ht="12.75">
      <c r="A8" s="17" t="s">
        <v>23</v>
      </c>
      <c r="B8" s="19"/>
      <c r="C8" s="19">
        <v>105387</v>
      </c>
      <c r="D8" s="19">
        <v>190733</v>
      </c>
      <c r="E8" s="19">
        <v>229957</v>
      </c>
      <c r="F8" s="19">
        <v>709457</v>
      </c>
      <c r="G8" s="19">
        <v>1205294</v>
      </c>
      <c r="H8" s="19">
        <v>1471789</v>
      </c>
      <c r="I8" s="19">
        <v>1699782</v>
      </c>
      <c r="J8" s="19">
        <v>2273833</v>
      </c>
    </row>
    <row r="9" spans="1:10" ht="12.75">
      <c r="A9" s="17" t="s">
        <v>24</v>
      </c>
      <c r="B9" s="19"/>
      <c r="C9" s="19"/>
      <c r="D9" s="19"/>
      <c r="E9" s="19"/>
      <c r="F9" s="19"/>
      <c r="G9" s="19"/>
      <c r="H9" s="179">
        <v>10286</v>
      </c>
      <c r="I9" s="19">
        <v>1777782</v>
      </c>
      <c r="J9" s="19">
        <v>3675446</v>
      </c>
    </row>
    <row r="10" spans="1:10" ht="12.75">
      <c r="A10" s="17" t="s">
        <v>63</v>
      </c>
      <c r="B10" s="19"/>
      <c r="C10" s="19"/>
      <c r="D10" s="19"/>
      <c r="E10" s="19">
        <v>216163</v>
      </c>
      <c r="F10" s="19">
        <v>1336413</v>
      </c>
      <c r="G10" s="19">
        <v>1120698</v>
      </c>
      <c r="H10" s="19"/>
      <c r="I10" s="19">
        <v>1757</v>
      </c>
      <c r="J10" s="19"/>
    </row>
    <row r="11" spans="1:10" ht="12.75">
      <c r="A11" s="17" t="s">
        <v>26</v>
      </c>
      <c r="B11" s="19"/>
      <c r="C11" s="19"/>
      <c r="D11" s="19"/>
      <c r="E11" s="19">
        <v>43779</v>
      </c>
      <c r="F11" s="19">
        <v>32425</v>
      </c>
      <c r="G11" s="19"/>
      <c r="H11" s="19"/>
      <c r="I11" s="19">
        <v>3657</v>
      </c>
      <c r="J11" s="19">
        <v>856</v>
      </c>
    </row>
    <row r="12" spans="1:10" ht="12.75">
      <c r="A12" s="17" t="s">
        <v>27</v>
      </c>
      <c r="B12" s="19">
        <v>3978910</v>
      </c>
      <c r="C12" s="19">
        <v>6061091</v>
      </c>
      <c r="D12" s="19">
        <v>7473473</v>
      </c>
      <c r="E12" s="19">
        <v>11506588</v>
      </c>
      <c r="F12" s="19">
        <v>16065250</v>
      </c>
      <c r="G12" s="19">
        <v>20227837</v>
      </c>
      <c r="H12" s="19">
        <v>19844208</v>
      </c>
      <c r="I12" s="19">
        <v>26339602</v>
      </c>
      <c r="J12" s="19">
        <v>30129296</v>
      </c>
    </row>
    <row r="13" spans="1:10" ht="12.75">
      <c r="A13" s="17" t="s">
        <v>29</v>
      </c>
      <c r="B13" s="19"/>
      <c r="C13" s="19"/>
      <c r="D13" s="19"/>
      <c r="E13" s="19">
        <v>5115</v>
      </c>
      <c r="F13" s="19">
        <v>320</v>
      </c>
      <c r="G13" s="19">
        <v>87</v>
      </c>
      <c r="H13" s="19"/>
      <c r="I13" s="19"/>
      <c r="J13" s="19"/>
    </row>
    <row r="14" spans="1:10" ht="12.75">
      <c r="A14" s="17" t="s">
        <v>30</v>
      </c>
      <c r="B14" s="19">
        <v>58943</v>
      </c>
      <c r="C14" s="19">
        <v>60236</v>
      </c>
      <c r="D14" s="19">
        <v>48977</v>
      </c>
      <c r="E14" s="19">
        <v>61261</v>
      </c>
      <c r="F14" s="19">
        <v>52984</v>
      </c>
      <c r="G14" s="19">
        <v>35223</v>
      </c>
      <c r="H14" s="19">
        <v>56494</v>
      </c>
      <c r="I14" s="19">
        <v>37058</v>
      </c>
      <c r="J14" s="19">
        <v>36290</v>
      </c>
    </row>
    <row r="15" spans="1:10" ht="12.75">
      <c r="A15" s="17" t="s">
        <v>31</v>
      </c>
      <c r="B15" s="19"/>
      <c r="C15" s="19"/>
      <c r="D15" s="19"/>
      <c r="E15" s="19"/>
      <c r="F15" s="19">
        <v>16946</v>
      </c>
      <c r="G15" s="19">
        <v>41267</v>
      </c>
      <c r="H15" s="19">
        <v>77235</v>
      </c>
      <c r="I15" s="19">
        <v>110762</v>
      </c>
      <c r="J15" s="19">
        <v>76926</v>
      </c>
    </row>
    <row r="16" spans="1:10" ht="12.75">
      <c r="A16" s="17" t="s">
        <v>32</v>
      </c>
      <c r="B16" s="19"/>
      <c r="C16" s="19"/>
      <c r="D16" s="19"/>
      <c r="E16" s="19"/>
      <c r="F16" s="19"/>
      <c r="G16" s="19"/>
      <c r="H16" s="19"/>
      <c r="I16" s="19"/>
      <c r="J16" s="19">
        <v>37168</v>
      </c>
    </row>
    <row r="17" spans="1:10" ht="12.75">
      <c r="A17" s="17" t="s">
        <v>64</v>
      </c>
      <c r="B17" s="19">
        <v>1252442</v>
      </c>
      <c r="C17" s="19">
        <v>399265</v>
      </c>
      <c r="D17" s="19">
        <v>233477</v>
      </c>
      <c r="E17" s="19">
        <v>47921</v>
      </c>
      <c r="F17" s="19">
        <v>5522</v>
      </c>
      <c r="G17" s="19"/>
      <c r="H17" s="19"/>
      <c r="I17" s="19"/>
      <c r="J17" s="19"/>
    </row>
    <row r="18" spans="1:10" ht="12.75">
      <c r="A18" s="17" t="s">
        <v>33</v>
      </c>
      <c r="B18" s="19">
        <v>225510</v>
      </c>
      <c r="C18" s="19">
        <v>173664</v>
      </c>
      <c r="D18" s="19">
        <v>182354</v>
      </c>
      <c r="E18" s="19">
        <v>187839</v>
      </c>
      <c r="F18" s="19">
        <v>175855</v>
      </c>
      <c r="G18" s="19">
        <v>237933</v>
      </c>
      <c r="H18" s="19">
        <v>205454</v>
      </c>
      <c r="I18" s="19">
        <v>185136</v>
      </c>
      <c r="J18" s="19">
        <v>395109</v>
      </c>
    </row>
    <row r="19" spans="1:10" ht="12.75">
      <c r="A19" s="17" t="s">
        <v>34</v>
      </c>
      <c r="B19" s="19">
        <v>3169</v>
      </c>
      <c r="C19" s="19"/>
      <c r="D19" s="19">
        <v>22172</v>
      </c>
      <c r="E19" s="19">
        <v>36798</v>
      </c>
      <c r="F19" s="19">
        <v>80542</v>
      </c>
      <c r="G19" s="19">
        <v>75193</v>
      </c>
      <c r="H19" s="19">
        <v>146357</v>
      </c>
      <c r="I19" s="19">
        <v>373325</v>
      </c>
      <c r="J19" s="19">
        <v>682675</v>
      </c>
    </row>
    <row r="20" spans="1:10" ht="12.75">
      <c r="A20" s="17" t="s">
        <v>65</v>
      </c>
      <c r="B20" s="19">
        <v>52510</v>
      </c>
      <c r="C20" s="19">
        <v>42274</v>
      </c>
      <c r="D20" s="19">
        <v>38894</v>
      </c>
      <c r="E20" s="19"/>
      <c r="F20" s="19"/>
      <c r="G20" s="19"/>
      <c r="H20" s="19"/>
      <c r="I20" s="19"/>
      <c r="J20" s="19"/>
    </row>
    <row r="21" spans="1:10" ht="12.75">
      <c r="A21" s="17" t="s">
        <v>35</v>
      </c>
      <c r="B21" s="19">
        <v>10496</v>
      </c>
      <c r="C21" s="19">
        <v>25853</v>
      </c>
      <c r="D21" s="19">
        <v>42294</v>
      </c>
      <c r="E21" s="19">
        <v>41004</v>
      </c>
      <c r="F21" s="19">
        <v>42976</v>
      </c>
      <c r="G21" s="19">
        <v>20375</v>
      </c>
      <c r="H21" s="19">
        <v>8799</v>
      </c>
      <c r="I21" s="19">
        <v>155</v>
      </c>
      <c r="J21" s="19">
        <v>79448</v>
      </c>
    </row>
    <row r="22" spans="1:10" ht="12.75">
      <c r="A22" s="17" t="s">
        <v>36</v>
      </c>
      <c r="B22" s="19">
        <v>131975</v>
      </c>
      <c r="C22" s="19">
        <v>139006</v>
      </c>
      <c r="D22" s="19">
        <v>222787</v>
      </c>
      <c r="E22" s="19">
        <v>268978</v>
      </c>
      <c r="F22" s="19">
        <v>279415</v>
      </c>
      <c r="G22" s="19">
        <v>214771</v>
      </c>
      <c r="H22" s="19">
        <v>79275</v>
      </c>
      <c r="I22" s="19">
        <v>11109</v>
      </c>
      <c r="J22" s="19">
        <v>1932</v>
      </c>
    </row>
    <row r="23" spans="1:10" ht="12.75">
      <c r="A23" s="17" t="s">
        <v>66</v>
      </c>
      <c r="B23" s="19">
        <v>4016146</v>
      </c>
      <c r="C23" s="19">
        <v>924225</v>
      </c>
      <c r="D23" s="19">
        <v>350171</v>
      </c>
      <c r="E23" s="19">
        <v>222295</v>
      </c>
      <c r="F23" s="19">
        <v>37462</v>
      </c>
      <c r="G23" s="19"/>
      <c r="H23" s="19"/>
      <c r="I23" s="19"/>
      <c r="J23" s="19"/>
    </row>
    <row r="24" spans="1:10" ht="12.75">
      <c r="A24" s="17" t="s">
        <v>38</v>
      </c>
      <c r="B24" s="19"/>
      <c r="C24" s="19"/>
      <c r="D24" s="19"/>
      <c r="E24" s="19"/>
      <c r="F24" s="19">
        <v>87</v>
      </c>
      <c r="G24" s="19">
        <v>20721</v>
      </c>
      <c r="H24" s="19">
        <v>25103</v>
      </c>
      <c r="I24" s="19">
        <v>26915</v>
      </c>
      <c r="J24" s="19">
        <v>36303</v>
      </c>
    </row>
    <row r="25" spans="1:10" ht="12.75">
      <c r="A25" s="17" t="s">
        <v>39</v>
      </c>
      <c r="B25" s="19"/>
      <c r="C25" s="19"/>
      <c r="D25" s="19"/>
      <c r="E25" s="19"/>
      <c r="F25" s="19"/>
      <c r="G25" s="19"/>
      <c r="H25" s="19"/>
      <c r="I25" s="19">
        <v>3325</v>
      </c>
      <c r="J25" s="19">
        <v>5399</v>
      </c>
    </row>
    <row r="26" spans="1:10" ht="12.75">
      <c r="A26" s="17" t="s">
        <v>40</v>
      </c>
      <c r="B26" s="19"/>
      <c r="C26" s="19"/>
      <c r="D26" s="19"/>
      <c r="E26" s="19"/>
      <c r="F26" s="19">
        <v>78261</v>
      </c>
      <c r="G26" s="19">
        <v>161475</v>
      </c>
      <c r="H26" s="19">
        <v>85299</v>
      </c>
      <c r="I26" s="19">
        <v>5792</v>
      </c>
      <c r="J26" s="19"/>
    </row>
    <row r="27" spans="1:10" ht="12.75">
      <c r="A27" s="17" t="s">
        <v>41</v>
      </c>
      <c r="B27" s="19">
        <v>12236834</v>
      </c>
      <c r="C27" s="19">
        <v>10388189</v>
      </c>
      <c r="D27" s="19">
        <v>12255677</v>
      </c>
      <c r="E27" s="19">
        <v>17109168</v>
      </c>
      <c r="F27" s="19">
        <v>21710202</v>
      </c>
      <c r="G27" s="19">
        <v>24508721</v>
      </c>
      <c r="H27" s="19">
        <v>27132114</v>
      </c>
      <c r="I27" s="19">
        <v>27733543</v>
      </c>
      <c r="J27" s="19">
        <v>32561506</v>
      </c>
    </row>
    <row r="28" spans="1:10" ht="12.75">
      <c r="A28" s="17" t="s">
        <v>67</v>
      </c>
      <c r="B28" s="19">
        <v>71420</v>
      </c>
      <c r="C28" s="19">
        <v>68106</v>
      </c>
      <c r="D28" s="19">
        <v>14892</v>
      </c>
      <c r="E28" s="19"/>
      <c r="F28" s="19"/>
      <c r="G28" s="19"/>
      <c r="H28" s="19"/>
      <c r="I28" s="19"/>
      <c r="J28" s="19"/>
    </row>
    <row r="29" spans="1:10" ht="12.75">
      <c r="A29" s="17" t="s">
        <v>42</v>
      </c>
      <c r="B29" s="19"/>
      <c r="C29" s="19"/>
      <c r="D29" s="19"/>
      <c r="E29" s="19">
        <v>11587</v>
      </c>
      <c r="F29" s="19">
        <v>17518</v>
      </c>
      <c r="G29" s="19">
        <v>14908</v>
      </c>
      <c r="H29" s="19">
        <v>17349</v>
      </c>
      <c r="I29" s="19">
        <v>19551</v>
      </c>
      <c r="J29" s="19">
        <v>20226</v>
      </c>
    </row>
    <row r="30" spans="1:10" ht="12.75">
      <c r="A30" s="17" t="s">
        <v>43</v>
      </c>
      <c r="B30" s="19">
        <v>163430</v>
      </c>
      <c r="C30" s="19">
        <v>288492</v>
      </c>
      <c r="D30" s="19">
        <v>273052</v>
      </c>
      <c r="E30" s="19">
        <v>552221</v>
      </c>
      <c r="F30" s="19">
        <v>625333</v>
      </c>
      <c r="G30" s="19">
        <v>707408</v>
      </c>
      <c r="H30" s="19">
        <v>138133</v>
      </c>
      <c r="I30" s="19">
        <v>121610</v>
      </c>
      <c r="J30" s="19">
        <v>122082</v>
      </c>
    </row>
    <row r="31" spans="1:10" ht="12.75">
      <c r="A31" s="17" t="s">
        <v>44</v>
      </c>
      <c r="B31" s="19">
        <v>79247</v>
      </c>
      <c r="C31" s="19">
        <v>139624</v>
      </c>
      <c r="D31" s="19">
        <v>168318</v>
      </c>
      <c r="E31" s="19">
        <v>259547</v>
      </c>
      <c r="F31" s="19">
        <v>298288</v>
      </c>
      <c r="G31" s="19">
        <v>432600</v>
      </c>
      <c r="H31" s="19">
        <v>1428369</v>
      </c>
      <c r="I31" s="19">
        <v>1991557</v>
      </c>
      <c r="J31" s="19">
        <v>2719017</v>
      </c>
    </row>
    <row r="32" spans="1:10" ht="12.75">
      <c r="A32" s="17" t="s">
        <v>68</v>
      </c>
      <c r="B32" s="19">
        <v>10255601</v>
      </c>
      <c r="C32" s="19">
        <v>11519025</v>
      </c>
      <c r="D32" s="19">
        <v>11695496</v>
      </c>
      <c r="E32" s="19">
        <v>13284086</v>
      </c>
      <c r="F32" s="19">
        <v>5909273</v>
      </c>
      <c r="G32" s="19">
        <v>2118</v>
      </c>
      <c r="H32" s="19"/>
      <c r="I32" s="19"/>
      <c r="J32" s="19"/>
    </row>
    <row r="33" spans="1:10" ht="12.75">
      <c r="A33" s="17" t="s">
        <v>69</v>
      </c>
      <c r="B33" s="19">
        <v>3360222</v>
      </c>
      <c r="C33" s="19">
        <v>3082319</v>
      </c>
      <c r="D33" s="19">
        <v>2481814</v>
      </c>
      <c r="E33" s="19"/>
      <c r="F33" s="19"/>
      <c r="G33" s="19"/>
      <c r="H33" s="19"/>
      <c r="I33" s="19"/>
      <c r="J33" s="19"/>
    </row>
    <row r="34" spans="1:10" ht="12.75">
      <c r="A34" s="17" t="s">
        <v>70</v>
      </c>
      <c r="B34" s="19"/>
      <c r="C34" s="19"/>
      <c r="D34" s="19"/>
      <c r="E34" s="19"/>
      <c r="F34" s="19">
        <v>135498</v>
      </c>
      <c r="G34" s="19">
        <v>2741047</v>
      </c>
      <c r="H34" s="19">
        <v>4198853</v>
      </c>
      <c r="I34" s="19"/>
      <c r="J34" s="19"/>
    </row>
    <row r="35" spans="1:10" ht="12.75">
      <c r="A35" s="17" t="s">
        <v>46</v>
      </c>
      <c r="B35" s="19"/>
      <c r="C35" s="19"/>
      <c r="D35" s="19"/>
      <c r="E35" s="19">
        <v>45683</v>
      </c>
      <c r="F35" s="19">
        <v>118371</v>
      </c>
      <c r="G35" s="19">
        <v>320095</v>
      </c>
      <c r="H35" s="19">
        <v>974102</v>
      </c>
      <c r="I35" s="19">
        <v>2318579</v>
      </c>
      <c r="J35" s="19">
        <v>4345977</v>
      </c>
    </row>
    <row r="41" spans="2:10" ht="12.75">
      <c r="B41" s="119"/>
      <c r="C41" s="119"/>
      <c r="D41" s="119"/>
      <c r="E41" s="119"/>
      <c r="F41" s="119"/>
      <c r="G41" s="119"/>
      <c r="H41" s="119"/>
      <c r="I41" s="119"/>
      <c r="J41" s="119"/>
    </row>
    <row r="43" spans="6:10" ht="12.75">
      <c r="F43" s="119"/>
      <c r="G43" s="119"/>
      <c r="H43" s="119"/>
      <c r="I43" s="119"/>
      <c r="J43" s="119"/>
    </row>
    <row r="44" ht="12.75">
      <c r="J44" s="119"/>
    </row>
    <row r="45" ht="12.75">
      <c r="E45" s="119"/>
    </row>
    <row r="46" spans="3:10" ht="12.75">
      <c r="C46" s="119"/>
      <c r="D46" s="119"/>
      <c r="E46" s="119"/>
      <c r="F46" s="119"/>
      <c r="G46" s="119"/>
      <c r="H46" s="119"/>
      <c r="I46" s="119"/>
      <c r="J46" s="119"/>
    </row>
    <row r="47" spans="8:10" ht="12.75">
      <c r="H47" s="119"/>
      <c r="I47" s="119"/>
      <c r="J47" s="119"/>
    </row>
    <row r="49" spans="5:9" ht="12.75">
      <c r="E49" s="119"/>
      <c r="F49" s="119"/>
      <c r="G49" s="119"/>
      <c r="I49" s="119"/>
    </row>
    <row r="51" spans="5:9" ht="12.75">
      <c r="E51" s="119"/>
      <c r="F51" s="119"/>
      <c r="I51" s="119"/>
    </row>
    <row r="52" spans="2:10" ht="12.75">
      <c r="B52" s="119"/>
      <c r="C52" s="119"/>
      <c r="D52" s="119"/>
      <c r="E52" s="119"/>
      <c r="F52" s="119"/>
      <c r="G52" s="119"/>
      <c r="H52" s="119"/>
      <c r="I52" s="119"/>
      <c r="J52" s="119"/>
    </row>
    <row r="54" ht="12.75">
      <c r="E54" s="119"/>
    </row>
    <row r="55" spans="2:10" ht="12.75">
      <c r="B55" s="119"/>
      <c r="C55" s="119"/>
      <c r="D55" s="119"/>
      <c r="E55" s="119"/>
      <c r="F55" s="119"/>
      <c r="G55" s="119"/>
      <c r="H55" s="119"/>
      <c r="I55" s="119"/>
      <c r="J55" s="119"/>
    </row>
    <row r="56" spans="6:10" ht="12.75">
      <c r="F56" s="119"/>
      <c r="G56" s="119"/>
      <c r="H56" s="119"/>
      <c r="I56" s="119"/>
      <c r="J56" s="119"/>
    </row>
    <row r="57" ht="12.75">
      <c r="J57" s="119"/>
    </row>
    <row r="58" spans="2:6" ht="12.75">
      <c r="B58" s="119"/>
      <c r="C58" s="119"/>
      <c r="D58" s="119"/>
      <c r="E58" s="119"/>
      <c r="F58" s="119"/>
    </row>
    <row r="59" spans="2:10" ht="12.75">
      <c r="B59" s="119"/>
      <c r="C59" s="119"/>
      <c r="D59" s="119"/>
      <c r="E59" s="119"/>
      <c r="F59" s="119"/>
      <c r="G59" s="119"/>
      <c r="H59" s="119"/>
      <c r="I59" s="119"/>
      <c r="J59" s="119"/>
    </row>
    <row r="60" spans="2:10" ht="12.75">
      <c r="B60" s="119"/>
      <c r="D60" s="119"/>
      <c r="E60" s="119"/>
      <c r="F60" s="119"/>
      <c r="G60" s="119"/>
      <c r="H60" s="119"/>
      <c r="I60" s="119"/>
      <c r="J60" s="119"/>
    </row>
    <row r="61" spans="2:4" ht="12.75">
      <c r="B61" s="119"/>
      <c r="C61" s="119"/>
      <c r="D61" s="119"/>
    </row>
    <row r="62" spans="2:10" ht="12.75">
      <c r="B62" s="119"/>
      <c r="C62" s="119"/>
      <c r="D62" s="119"/>
      <c r="E62" s="119"/>
      <c r="F62" s="119"/>
      <c r="G62" s="119"/>
      <c r="H62" s="119"/>
      <c r="J62" s="119"/>
    </row>
    <row r="63" spans="2:10" ht="12.75">
      <c r="B63" s="119"/>
      <c r="C63" s="119"/>
      <c r="D63" s="119"/>
      <c r="E63" s="119"/>
      <c r="F63" s="119"/>
      <c r="G63" s="119"/>
      <c r="H63" s="119"/>
      <c r="I63" s="119"/>
      <c r="J63" s="119"/>
    </row>
    <row r="65" spans="2:6" ht="12.75">
      <c r="B65" s="119"/>
      <c r="C65" s="119"/>
      <c r="D65" s="119"/>
      <c r="E65" s="119"/>
      <c r="F65" s="119"/>
    </row>
    <row r="66" spans="7:10" ht="12.75">
      <c r="G66" s="119"/>
      <c r="H66" s="119"/>
      <c r="I66" s="119"/>
      <c r="J66" s="119"/>
    </row>
    <row r="68" spans="9:10" ht="12.75">
      <c r="I68" s="119"/>
      <c r="J68" s="119"/>
    </row>
    <row r="69" spans="6:9" ht="12.75">
      <c r="F69" s="119"/>
      <c r="G69" s="119"/>
      <c r="H69" s="119"/>
      <c r="I69" s="119"/>
    </row>
    <row r="70" spans="2:10" ht="12.75">
      <c r="B70" s="119"/>
      <c r="C70" s="119"/>
      <c r="D70" s="119"/>
      <c r="E70" s="119"/>
      <c r="F70" s="119"/>
      <c r="G70" s="119"/>
      <c r="H70" s="119"/>
      <c r="I70" s="119"/>
      <c r="J70" s="119"/>
    </row>
    <row r="71" spans="2:4" ht="12.75">
      <c r="B71" s="119"/>
      <c r="C71" s="119"/>
      <c r="D71" s="119"/>
    </row>
    <row r="72" spans="5:10" ht="12.75">
      <c r="E72" s="119"/>
      <c r="F72" s="119"/>
      <c r="G72" s="119"/>
      <c r="H72" s="119"/>
      <c r="I72" s="119"/>
      <c r="J72" s="119"/>
    </row>
    <row r="73" spans="2:10" ht="12.75">
      <c r="B73" s="119"/>
      <c r="C73" s="119"/>
      <c r="D73" s="119"/>
      <c r="E73" s="119"/>
      <c r="F73" s="119"/>
      <c r="G73" s="119"/>
      <c r="H73" s="119"/>
      <c r="I73" s="119"/>
      <c r="J73" s="119"/>
    </row>
    <row r="74" spans="2:10" ht="12.75">
      <c r="B74" s="119"/>
      <c r="C74" s="119"/>
      <c r="D74" s="119"/>
      <c r="E74" s="119"/>
      <c r="F74" s="119"/>
      <c r="G74" s="119"/>
      <c r="H74" s="119"/>
      <c r="I74" s="119"/>
      <c r="J74" s="119"/>
    </row>
    <row r="75" spans="2:7" ht="12.75">
      <c r="B75" s="119"/>
      <c r="C75" s="119"/>
      <c r="D75" s="119"/>
      <c r="E75" s="119"/>
      <c r="F75" s="119"/>
      <c r="G75" s="119"/>
    </row>
    <row r="77" spans="2:4" ht="12.75">
      <c r="B77" s="119"/>
      <c r="C77" s="119"/>
      <c r="D77" s="119"/>
    </row>
    <row r="78" spans="6:9" ht="12.75">
      <c r="F78" s="119"/>
      <c r="G78" s="119"/>
      <c r="H78" s="119"/>
      <c r="I78" s="119"/>
    </row>
    <row r="79" spans="5:10" ht="12.75">
      <c r="E79" s="119"/>
      <c r="F79" s="119"/>
      <c r="G79" s="119"/>
      <c r="H79" s="119"/>
      <c r="I79" s="119"/>
      <c r="J79" s="119"/>
    </row>
  </sheetData>
  <sheetProtection/>
  <mergeCells count="2">
    <mergeCell ref="A1:J1"/>
    <mergeCell ref="A2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21.140625" style="0" bestFit="1" customWidth="1"/>
    <col min="2" max="10" width="11.00390625" style="0" bestFit="1" customWidth="1"/>
    <col min="11" max="12" width="11.28125" style="0" bestFit="1" customWidth="1"/>
  </cols>
  <sheetData>
    <row r="1" spans="1:10" ht="15">
      <c r="A1" s="222" t="s">
        <v>61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">
      <c r="A2" s="222" t="s">
        <v>388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17"/>
      <c r="B4" s="18">
        <v>2002</v>
      </c>
      <c r="C4" s="18">
        <v>2003</v>
      </c>
      <c r="D4" s="18">
        <v>2004</v>
      </c>
      <c r="E4" s="18">
        <v>2005</v>
      </c>
      <c r="F4" s="18">
        <v>2006</v>
      </c>
      <c r="G4" s="18">
        <v>2007</v>
      </c>
      <c r="H4" s="18">
        <v>2008</v>
      </c>
      <c r="I4" s="18">
        <v>2009</v>
      </c>
      <c r="J4" s="18">
        <v>2010</v>
      </c>
    </row>
    <row r="5" spans="1:10" ht="12.75">
      <c r="A5" s="17" t="s">
        <v>0</v>
      </c>
      <c r="B5" s="19">
        <v>9133</v>
      </c>
      <c r="C5" s="19">
        <v>7474</v>
      </c>
      <c r="D5" s="19">
        <v>4649</v>
      </c>
      <c r="E5" s="19">
        <v>4369</v>
      </c>
      <c r="F5" s="19">
        <v>7798</v>
      </c>
      <c r="G5" s="19">
        <v>4914</v>
      </c>
      <c r="H5" s="19">
        <v>3010</v>
      </c>
      <c r="I5" s="19">
        <v>3223</v>
      </c>
      <c r="J5" s="19">
        <v>3572</v>
      </c>
    </row>
    <row r="6" spans="1:10" ht="12.75">
      <c r="A6" s="17" t="s">
        <v>22</v>
      </c>
      <c r="B6" s="19"/>
      <c r="C6" s="19"/>
      <c r="D6" s="19"/>
      <c r="E6" s="19"/>
      <c r="F6" s="19">
        <v>3044</v>
      </c>
      <c r="G6" s="19">
        <v>29488</v>
      </c>
      <c r="H6" s="19">
        <v>63701</v>
      </c>
      <c r="I6" s="19">
        <v>56566</v>
      </c>
      <c r="J6" s="19">
        <v>18689</v>
      </c>
    </row>
    <row r="7" spans="1:10" ht="12.75">
      <c r="A7" s="17" t="s">
        <v>62</v>
      </c>
      <c r="B7" s="19"/>
      <c r="C7" s="19"/>
      <c r="D7" s="19">
        <v>647</v>
      </c>
      <c r="E7" s="19">
        <v>9965</v>
      </c>
      <c r="F7" s="19"/>
      <c r="G7" s="19"/>
      <c r="H7" s="19"/>
      <c r="I7" s="19"/>
      <c r="J7" s="19"/>
    </row>
    <row r="8" spans="1:10" ht="12.75">
      <c r="A8" s="17" t="s">
        <v>23</v>
      </c>
      <c r="B8" s="19"/>
      <c r="C8" s="19">
        <v>105387</v>
      </c>
      <c r="D8" s="19">
        <v>190733</v>
      </c>
      <c r="E8" s="19">
        <v>229957</v>
      </c>
      <c r="F8" s="19">
        <v>709457</v>
      </c>
      <c r="G8" s="19">
        <v>1199066</v>
      </c>
      <c r="H8" s="19">
        <v>1443042</v>
      </c>
      <c r="I8" s="19">
        <v>1699782</v>
      </c>
      <c r="J8" s="19">
        <v>2266766</v>
      </c>
    </row>
    <row r="9" spans="1:11" ht="12.75">
      <c r="A9" s="17" t="s">
        <v>24</v>
      </c>
      <c r="B9" s="19"/>
      <c r="C9" s="19"/>
      <c r="D9" s="19"/>
      <c r="E9" s="19"/>
      <c r="F9" s="19"/>
      <c r="G9" s="19"/>
      <c r="H9" s="19">
        <v>10286</v>
      </c>
      <c r="I9" s="19">
        <v>1777782</v>
      </c>
      <c r="J9" s="19">
        <v>3672538</v>
      </c>
      <c r="K9" s="36"/>
    </row>
    <row r="10" spans="1:12" ht="12.75">
      <c r="A10" s="17" t="s">
        <v>63</v>
      </c>
      <c r="B10" s="19"/>
      <c r="C10" s="19"/>
      <c r="D10" s="19"/>
      <c r="E10" s="19">
        <v>202671</v>
      </c>
      <c r="F10" s="19">
        <v>1235721</v>
      </c>
      <c r="G10" s="19">
        <v>1002230</v>
      </c>
      <c r="H10" s="19"/>
      <c r="I10" s="19">
        <v>1135</v>
      </c>
      <c r="J10" s="19"/>
      <c r="L10" s="36"/>
    </row>
    <row r="11" spans="1:11" ht="12.75">
      <c r="A11" s="17" t="s">
        <v>26</v>
      </c>
      <c r="B11" s="19"/>
      <c r="C11" s="19"/>
      <c r="D11" s="19"/>
      <c r="E11" s="19">
        <v>43779</v>
      </c>
      <c r="F11" s="19">
        <v>32425</v>
      </c>
      <c r="G11" s="19"/>
      <c r="H11" s="19"/>
      <c r="I11" s="19">
        <v>3657</v>
      </c>
      <c r="J11" s="19">
        <v>856</v>
      </c>
      <c r="K11" s="36"/>
    </row>
    <row r="12" spans="1:10" ht="12.75">
      <c r="A12" s="17" t="s">
        <v>27</v>
      </c>
      <c r="B12" s="19">
        <v>3978910</v>
      </c>
      <c r="C12" s="19">
        <v>6058637</v>
      </c>
      <c r="D12" s="19">
        <v>7465669</v>
      </c>
      <c r="E12" s="19">
        <v>11336870</v>
      </c>
      <c r="F12" s="19">
        <v>15454792</v>
      </c>
      <c r="G12" s="19">
        <v>19060534</v>
      </c>
      <c r="H12" s="19">
        <v>18907741</v>
      </c>
      <c r="I12" s="19">
        <v>25127172</v>
      </c>
      <c r="J12" s="19">
        <v>28485051</v>
      </c>
    </row>
    <row r="13" spans="1:10" ht="12.75">
      <c r="A13" s="17" t="s">
        <v>29</v>
      </c>
      <c r="B13" s="19"/>
      <c r="C13" s="19"/>
      <c r="D13" s="19"/>
      <c r="E13" s="19">
        <v>5115</v>
      </c>
      <c r="F13" s="19">
        <v>320</v>
      </c>
      <c r="G13" s="19">
        <v>87</v>
      </c>
      <c r="H13" s="19"/>
      <c r="I13" s="19"/>
      <c r="J13" s="19"/>
    </row>
    <row r="14" spans="1:10" ht="12.75">
      <c r="A14" s="17" t="s">
        <v>30</v>
      </c>
      <c r="B14" s="19">
        <v>53626</v>
      </c>
      <c r="C14" s="19">
        <v>49169</v>
      </c>
      <c r="D14" s="19">
        <v>40014</v>
      </c>
      <c r="E14" s="19">
        <v>46802</v>
      </c>
      <c r="F14" s="19">
        <v>34417</v>
      </c>
      <c r="G14" s="19">
        <v>23126</v>
      </c>
      <c r="H14" s="19">
        <v>35589</v>
      </c>
      <c r="I14" s="19">
        <v>27766</v>
      </c>
      <c r="J14" s="19">
        <v>27152</v>
      </c>
    </row>
    <row r="15" spans="1:10" ht="12.75">
      <c r="A15" s="17" t="s">
        <v>31</v>
      </c>
      <c r="B15" s="19"/>
      <c r="C15" s="19"/>
      <c r="D15" s="19"/>
      <c r="E15" s="19"/>
      <c r="F15" s="19">
        <v>16915</v>
      </c>
      <c r="G15" s="19">
        <v>40177</v>
      </c>
      <c r="H15" s="19">
        <v>77181</v>
      </c>
      <c r="I15" s="19">
        <v>110762</v>
      </c>
      <c r="J15" s="19">
        <v>76845</v>
      </c>
    </row>
    <row r="16" spans="1:10" ht="12.75">
      <c r="A16" s="17" t="s">
        <v>32</v>
      </c>
      <c r="B16" s="19"/>
      <c r="C16" s="19"/>
      <c r="D16" s="19"/>
      <c r="E16" s="19"/>
      <c r="F16" s="19"/>
      <c r="G16" s="19"/>
      <c r="H16" s="19"/>
      <c r="I16" s="19"/>
      <c r="J16" s="19">
        <v>37168</v>
      </c>
    </row>
    <row r="17" spans="1:10" ht="12.75">
      <c r="A17" s="17" t="s">
        <v>64</v>
      </c>
      <c r="B17" s="19">
        <v>1252442</v>
      </c>
      <c r="C17" s="19">
        <v>399265</v>
      </c>
      <c r="D17" s="19">
        <v>233477</v>
      </c>
      <c r="E17" s="19">
        <v>47921</v>
      </c>
      <c r="F17" s="19">
        <v>5522</v>
      </c>
      <c r="G17" s="19"/>
      <c r="H17" s="19"/>
      <c r="I17" s="19"/>
      <c r="J17" s="19"/>
    </row>
    <row r="18" spans="1:10" ht="12.75">
      <c r="A18" s="17" t="s">
        <v>33</v>
      </c>
      <c r="B18" s="19">
        <v>225510</v>
      </c>
      <c r="C18" s="19">
        <v>173582</v>
      </c>
      <c r="D18" s="19">
        <v>182354</v>
      </c>
      <c r="E18" s="19">
        <v>187839</v>
      </c>
      <c r="F18" s="19">
        <v>175855</v>
      </c>
      <c r="G18" s="19">
        <v>237933</v>
      </c>
      <c r="H18" s="19">
        <v>205454</v>
      </c>
      <c r="I18" s="19">
        <v>184736</v>
      </c>
      <c r="J18" s="19">
        <v>395109</v>
      </c>
    </row>
    <row r="19" spans="1:10" ht="12.75">
      <c r="A19" s="17" t="s">
        <v>34</v>
      </c>
      <c r="B19" s="19">
        <v>3169</v>
      </c>
      <c r="C19" s="19"/>
      <c r="D19" s="19">
        <v>22172</v>
      </c>
      <c r="E19" s="19">
        <v>36798</v>
      </c>
      <c r="F19" s="19">
        <v>80542</v>
      </c>
      <c r="G19" s="19">
        <v>75193</v>
      </c>
      <c r="H19" s="19">
        <v>146357</v>
      </c>
      <c r="I19" s="19">
        <v>373325</v>
      </c>
      <c r="J19" s="19">
        <v>682675</v>
      </c>
    </row>
    <row r="20" spans="1:10" ht="12.75">
      <c r="A20" s="17" t="s">
        <v>65</v>
      </c>
      <c r="B20" s="19">
        <v>39097</v>
      </c>
      <c r="C20" s="19">
        <v>25935</v>
      </c>
      <c r="D20" s="19">
        <v>25434</v>
      </c>
      <c r="E20" s="19"/>
      <c r="F20" s="19"/>
      <c r="G20" s="19"/>
      <c r="H20" s="19"/>
      <c r="I20" s="19"/>
      <c r="J20" s="19"/>
    </row>
    <row r="21" spans="1:10" ht="12.75">
      <c r="A21" s="17" t="s">
        <v>35</v>
      </c>
      <c r="B21" s="19">
        <v>10496</v>
      </c>
      <c r="C21" s="19">
        <v>25853</v>
      </c>
      <c r="D21" s="19">
        <v>42294</v>
      </c>
      <c r="E21" s="19">
        <v>41004</v>
      </c>
      <c r="F21" s="19">
        <v>42959</v>
      </c>
      <c r="G21" s="19">
        <v>20375</v>
      </c>
      <c r="H21" s="19">
        <v>8799</v>
      </c>
      <c r="I21" s="19">
        <v>155</v>
      </c>
      <c r="J21" s="19">
        <v>79448</v>
      </c>
    </row>
    <row r="22" spans="1:10" ht="12.75">
      <c r="A22" s="17" t="s">
        <v>36</v>
      </c>
      <c r="B22" s="19">
        <v>131975</v>
      </c>
      <c r="C22" s="19">
        <v>138995</v>
      </c>
      <c r="D22" s="19">
        <v>221550</v>
      </c>
      <c r="E22" s="19">
        <v>267341</v>
      </c>
      <c r="F22" s="19">
        <v>277170</v>
      </c>
      <c r="G22" s="19">
        <v>213985</v>
      </c>
      <c r="H22" s="19">
        <v>79275</v>
      </c>
      <c r="I22" s="19">
        <v>11109</v>
      </c>
      <c r="J22" s="19">
        <v>1932</v>
      </c>
    </row>
    <row r="23" spans="1:10" ht="12.75">
      <c r="A23" s="17" t="s">
        <v>66</v>
      </c>
      <c r="B23" s="19">
        <v>4016132</v>
      </c>
      <c r="C23" s="19">
        <v>924225</v>
      </c>
      <c r="D23" s="19">
        <v>350171</v>
      </c>
      <c r="E23" s="19">
        <v>222295</v>
      </c>
      <c r="F23" s="19">
        <v>37462</v>
      </c>
      <c r="G23" s="19"/>
      <c r="H23" s="19"/>
      <c r="I23" s="19"/>
      <c r="J23" s="19"/>
    </row>
    <row r="24" spans="1:10" ht="12.75">
      <c r="A24" s="17" t="s">
        <v>38</v>
      </c>
      <c r="B24" s="19"/>
      <c r="C24" s="19"/>
      <c r="D24" s="19"/>
      <c r="E24" s="19"/>
      <c r="F24" s="19">
        <v>87</v>
      </c>
      <c r="G24" s="19">
        <v>20721</v>
      </c>
      <c r="H24" s="19">
        <v>25103</v>
      </c>
      <c r="I24" s="19">
        <v>26915</v>
      </c>
      <c r="J24" s="19">
        <v>36303</v>
      </c>
    </row>
    <row r="25" spans="1:10" ht="12.75">
      <c r="A25" s="17" t="s">
        <v>39</v>
      </c>
      <c r="B25" s="19"/>
      <c r="C25" s="19"/>
      <c r="D25" s="19"/>
      <c r="E25" s="19"/>
      <c r="F25" s="19"/>
      <c r="G25" s="19"/>
      <c r="H25" s="19"/>
      <c r="I25" s="19">
        <v>3325</v>
      </c>
      <c r="J25" s="19">
        <v>5399</v>
      </c>
    </row>
    <row r="26" spans="1:10" ht="12.75">
      <c r="A26" s="17" t="s">
        <v>40</v>
      </c>
      <c r="B26" s="19"/>
      <c r="C26" s="19"/>
      <c r="D26" s="19"/>
      <c r="E26" s="19"/>
      <c r="F26" s="19">
        <v>64580</v>
      </c>
      <c r="G26" s="19">
        <v>140401</v>
      </c>
      <c r="H26" s="19">
        <v>62558</v>
      </c>
      <c r="I26" s="19">
        <v>2339</v>
      </c>
      <c r="J26" s="19"/>
    </row>
    <row r="27" spans="1:10" ht="12.75">
      <c r="A27" s="17" t="s">
        <v>41</v>
      </c>
      <c r="B27" s="19">
        <v>11749341</v>
      </c>
      <c r="C27" s="19">
        <v>9838440</v>
      </c>
      <c r="D27" s="19">
        <v>11536197</v>
      </c>
      <c r="E27" s="19">
        <v>16119647</v>
      </c>
      <c r="F27" s="19">
        <v>20353073</v>
      </c>
      <c r="G27" s="19">
        <v>22455156</v>
      </c>
      <c r="H27" s="19">
        <v>24410222</v>
      </c>
      <c r="I27" s="19">
        <v>24578934</v>
      </c>
      <c r="J27" s="19">
        <v>28759574</v>
      </c>
    </row>
    <row r="28" spans="1:10" ht="12.75">
      <c r="A28" s="17" t="s">
        <v>67</v>
      </c>
      <c r="B28" s="19">
        <v>71420</v>
      </c>
      <c r="C28" s="19">
        <v>68106</v>
      </c>
      <c r="D28" s="19">
        <v>14892</v>
      </c>
      <c r="E28" s="19"/>
      <c r="F28" s="19"/>
      <c r="G28" s="19"/>
      <c r="H28" s="19"/>
      <c r="I28" s="19"/>
      <c r="J28" s="19"/>
    </row>
    <row r="29" spans="1:10" ht="12.75">
      <c r="A29" s="17" t="s">
        <v>42</v>
      </c>
      <c r="B29" s="19"/>
      <c r="C29" s="19"/>
      <c r="D29" s="19"/>
      <c r="E29" s="19">
        <v>11587</v>
      </c>
      <c r="F29" s="19">
        <v>17454</v>
      </c>
      <c r="G29" s="19">
        <v>14899</v>
      </c>
      <c r="H29" s="19">
        <v>17349</v>
      </c>
      <c r="I29" s="19">
        <v>19551</v>
      </c>
      <c r="J29" s="19">
        <v>20226</v>
      </c>
    </row>
    <row r="30" spans="1:10" ht="12.75">
      <c r="A30" s="17" t="s">
        <v>43</v>
      </c>
      <c r="B30" s="19">
        <v>163430</v>
      </c>
      <c r="C30" s="19">
        <v>288492</v>
      </c>
      <c r="D30" s="19">
        <v>273052</v>
      </c>
      <c r="E30" s="19">
        <v>552221</v>
      </c>
      <c r="F30" s="19">
        <v>625333</v>
      </c>
      <c r="G30" s="19">
        <v>707408</v>
      </c>
      <c r="H30" s="19">
        <v>138133</v>
      </c>
      <c r="I30" s="19">
        <v>121610</v>
      </c>
      <c r="J30" s="19">
        <v>122082</v>
      </c>
    </row>
    <row r="31" spans="1:10" ht="12.75">
      <c r="A31" s="17" t="s">
        <v>44</v>
      </c>
      <c r="B31" s="19">
        <v>79247</v>
      </c>
      <c r="C31" s="19">
        <v>139624</v>
      </c>
      <c r="D31" s="19">
        <v>168318</v>
      </c>
      <c r="E31" s="19">
        <v>259547</v>
      </c>
      <c r="F31" s="19">
        <v>298288</v>
      </c>
      <c r="G31" s="19">
        <v>432600</v>
      </c>
      <c r="H31" s="19">
        <v>1428369</v>
      </c>
      <c r="I31" s="19">
        <v>1991557</v>
      </c>
      <c r="J31" s="19">
        <v>2719017</v>
      </c>
    </row>
    <row r="32" spans="1:10" ht="12.75">
      <c r="A32" s="17" t="s">
        <v>68</v>
      </c>
      <c r="B32" s="19">
        <v>7351327</v>
      </c>
      <c r="C32" s="19">
        <v>8543060</v>
      </c>
      <c r="D32" s="19">
        <v>8752088</v>
      </c>
      <c r="E32" s="19">
        <v>10028951</v>
      </c>
      <c r="F32" s="19">
        <v>4426874</v>
      </c>
      <c r="G32" s="19">
        <v>194</v>
      </c>
      <c r="H32" s="19"/>
      <c r="I32" s="19"/>
      <c r="J32" s="19"/>
    </row>
    <row r="33" spans="1:10" ht="12.75">
      <c r="A33" s="17" t="s">
        <v>69</v>
      </c>
      <c r="B33" s="19">
        <v>3360222</v>
      </c>
      <c r="C33" s="19">
        <v>3082319</v>
      </c>
      <c r="D33" s="19">
        <v>2481814</v>
      </c>
      <c r="E33" s="19"/>
      <c r="F33" s="19"/>
      <c r="G33" s="19"/>
      <c r="H33" s="19"/>
      <c r="I33" s="19"/>
      <c r="J33" s="19"/>
    </row>
    <row r="34" spans="1:10" ht="12.75">
      <c r="A34" s="17" t="s">
        <v>70</v>
      </c>
      <c r="B34" s="19"/>
      <c r="C34" s="19"/>
      <c r="D34" s="19"/>
      <c r="E34" s="19"/>
      <c r="F34" s="19">
        <v>118383</v>
      </c>
      <c r="G34" s="19">
        <v>2356154</v>
      </c>
      <c r="H34" s="19">
        <v>3261819</v>
      </c>
      <c r="I34" s="19"/>
      <c r="J34" s="19"/>
    </row>
    <row r="35" spans="1:10" ht="12.75">
      <c r="A35" s="17" t="s">
        <v>46</v>
      </c>
      <c r="B35" s="19"/>
      <c r="C35" s="19"/>
      <c r="D35" s="19"/>
      <c r="E35" s="19">
        <v>45683</v>
      </c>
      <c r="F35" s="19">
        <v>118371</v>
      </c>
      <c r="G35" s="19">
        <v>320019</v>
      </c>
      <c r="H35" s="19">
        <v>972529</v>
      </c>
      <c r="I35" s="19">
        <v>2318579</v>
      </c>
      <c r="J35" s="19">
        <v>4340584</v>
      </c>
    </row>
    <row r="41" spans="2:10" ht="12.75">
      <c r="B41" s="119"/>
      <c r="C41" s="119"/>
      <c r="D41" s="119"/>
      <c r="E41" s="119"/>
      <c r="F41" s="119"/>
      <c r="G41" s="119"/>
      <c r="H41" s="119"/>
      <c r="I41" s="119"/>
      <c r="J41" s="119"/>
    </row>
    <row r="43" spans="6:10" ht="12.75">
      <c r="F43" s="119"/>
      <c r="G43" s="119"/>
      <c r="H43" s="119"/>
      <c r="I43" s="119"/>
      <c r="J43" s="119"/>
    </row>
    <row r="44" ht="12.75">
      <c r="J44" s="119"/>
    </row>
    <row r="45" ht="12.75">
      <c r="E45" s="119"/>
    </row>
    <row r="46" spans="3:10" ht="12.75">
      <c r="C46" s="119"/>
      <c r="D46" s="119"/>
      <c r="E46" s="119"/>
      <c r="F46" s="119"/>
      <c r="G46" s="119"/>
      <c r="H46" s="119"/>
      <c r="I46" s="119"/>
      <c r="J46" s="119"/>
    </row>
    <row r="47" spans="8:10" ht="12.75">
      <c r="H47" s="119"/>
      <c r="I47" s="119"/>
      <c r="J47" s="119"/>
    </row>
    <row r="49" spans="5:9" ht="12.75">
      <c r="E49" s="119"/>
      <c r="F49" s="119"/>
      <c r="G49" s="119"/>
      <c r="I49" s="119"/>
    </row>
    <row r="51" spans="5:9" ht="12.75">
      <c r="E51" s="119"/>
      <c r="F51" s="119"/>
      <c r="I51" s="119"/>
    </row>
    <row r="52" spans="2:10" ht="12.75">
      <c r="B52" s="119"/>
      <c r="C52" s="119"/>
      <c r="D52" s="119"/>
      <c r="E52" s="119"/>
      <c r="F52" s="119"/>
      <c r="G52" s="119"/>
      <c r="H52" s="119"/>
      <c r="I52" s="119"/>
      <c r="J52" s="119"/>
    </row>
    <row r="54" ht="12.75">
      <c r="E54" s="119"/>
    </row>
    <row r="55" spans="2:10" ht="12.75">
      <c r="B55" s="119"/>
      <c r="C55" s="119"/>
      <c r="D55" s="119"/>
      <c r="E55" s="119"/>
      <c r="F55" s="119"/>
      <c r="G55" s="119"/>
      <c r="H55" s="119"/>
      <c r="I55" s="119"/>
      <c r="J55" s="119"/>
    </row>
    <row r="56" spans="6:10" ht="12.75">
      <c r="F56" s="119"/>
      <c r="G56" s="119"/>
      <c r="H56" s="119"/>
      <c r="I56" s="119"/>
      <c r="J56" s="119"/>
    </row>
    <row r="57" ht="12.75">
      <c r="J57" s="119"/>
    </row>
    <row r="58" spans="2:6" ht="12.75">
      <c r="B58" s="119"/>
      <c r="C58" s="119"/>
      <c r="D58" s="119"/>
      <c r="E58" s="119"/>
      <c r="F58" s="119"/>
    </row>
    <row r="59" spans="2:10" ht="12.75">
      <c r="B59" s="119"/>
      <c r="C59" s="119"/>
      <c r="D59" s="119"/>
      <c r="E59" s="119"/>
      <c r="F59" s="119"/>
      <c r="G59" s="119"/>
      <c r="H59" s="119"/>
      <c r="I59" s="119"/>
      <c r="J59" s="119"/>
    </row>
    <row r="60" spans="2:10" ht="12.75">
      <c r="B60" s="119"/>
      <c r="D60" s="119"/>
      <c r="E60" s="119"/>
      <c r="F60" s="119"/>
      <c r="G60" s="119"/>
      <c r="H60" s="119"/>
      <c r="I60" s="119"/>
      <c r="J60" s="119"/>
    </row>
    <row r="61" spans="2:4" ht="12.75">
      <c r="B61" s="119"/>
      <c r="C61" s="119"/>
      <c r="D61" s="119"/>
    </row>
    <row r="62" spans="2:10" ht="12.75">
      <c r="B62" s="119"/>
      <c r="C62" s="119"/>
      <c r="D62" s="119"/>
      <c r="E62" s="119"/>
      <c r="F62" s="119"/>
      <c r="G62" s="119"/>
      <c r="H62" s="119"/>
      <c r="J62" s="119"/>
    </row>
    <row r="63" spans="2:10" ht="12.75">
      <c r="B63" s="119"/>
      <c r="C63" s="119"/>
      <c r="D63" s="119"/>
      <c r="E63" s="119"/>
      <c r="F63" s="119"/>
      <c r="G63" s="119"/>
      <c r="H63" s="119"/>
      <c r="I63" s="119"/>
      <c r="J63" s="119"/>
    </row>
    <row r="65" spans="2:6" ht="12.75">
      <c r="B65" s="119"/>
      <c r="C65" s="119"/>
      <c r="D65" s="119"/>
      <c r="E65" s="119"/>
      <c r="F65" s="119"/>
    </row>
    <row r="66" spans="7:10" ht="12.75">
      <c r="G66" s="119"/>
      <c r="H66" s="119"/>
      <c r="I66" s="119"/>
      <c r="J66" s="119"/>
    </row>
    <row r="68" spans="9:10" ht="12.75">
      <c r="I68" s="119"/>
      <c r="J68" s="119"/>
    </row>
    <row r="69" spans="6:9" ht="12.75">
      <c r="F69" s="119"/>
      <c r="G69" s="119"/>
      <c r="H69" s="119"/>
      <c r="I69" s="119"/>
    </row>
    <row r="70" spans="2:10" ht="12.75">
      <c r="B70" s="119"/>
      <c r="C70" s="119"/>
      <c r="D70" s="119"/>
      <c r="E70" s="119"/>
      <c r="F70" s="119"/>
      <c r="G70" s="119"/>
      <c r="H70" s="119"/>
      <c r="I70" s="119"/>
      <c r="J70" s="119"/>
    </row>
    <row r="71" spans="2:4" ht="12.75">
      <c r="B71" s="119"/>
      <c r="C71" s="119"/>
      <c r="D71" s="119"/>
    </row>
    <row r="72" spans="5:10" ht="12.75">
      <c r="E72" s="119"/>
      <c r="F72" s="119"/>
      <c r="G72" s="119"/>
      <c r="H72" s="119"/>
      <c r="I72" s="119"/>
      <c r="J72" s="119"/>
    </row>
    <row r="73" spans="2:10" ht="12.75">
      <c r="B73" s="119"/>
      <c r="C73" s="119"/>
      <c r="D73" s="119"/>
      <c r="E73" s="119"/>
      <c r="F73" s="119"/>
      <c r="G73" s="119"/>
      <c r="H73" s="119"/>
      <c r="I73" s="119"/>
      <c r="J73" s="119"/>
    </row>
    <row r="74" spans="2:10" ht="12.75">
      <c r="B74" s="119"/>
      <c r="C74" s="119"/>
      <c r="D74" s="119"/>
      <c r="E74" s="119"/>
      <c r="F74" s="119"/>
      <c r="G74" s="119"/>
      <c r="H74" s="119"/>
      <c r="I74" s="119"/>
      <c r="J74" s="119"/>
    </row>
    <row r="75" spans="2:6" ht="12.75">
      <c r="B75" s="119"/>
      <c r="C75" s="119"/>
      <c r="D75" s="119"/>
      <c r="E75" s="119"/>
      <c r="F75" s="119"/>
    </row>
    <row r="77" spans="2:4" ht="12.75">
      <c r="B77" s="119"/>
      <c r="C77" s="119"/>
      <c r="D77" s="119"/>
    </row>
    <row r="78" spans="6:9" ht="12.75">
      <c r="F78" s="119"/>
      <c r="G78" s="119"/>
      <c r="H78" s="119"/>
      <c r="I78" s="119"/>
    </row>
    <row r="79" spans="5:10" ht="12.75">
      <c r="E79" s="119"/>
      <c r="F79" s="119"/>
      <c r="G79" s="119"/>
      <c r="H79" s="119"/>
      <c r="I79" s="119"/>
      <c r="J79" s="119"/>
    </row>
  </sheetData>
  <sheetProtection/>
  <mergeCells count="2">
    <mergeCell ref="A1:J1"/>
    <mergeCell ref="A2:J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Toscano</dc:creator>
  <cp:keywords/>
  <dc:description/>
  <cp:lastModifiedBy>Fernando Toscano</cp:lastModifiedBy>
  <dcterms:created xsi:type="dcterms:W3CDTF">2011-04-04T18:40:21Z</dcterms:created>
  <dcterms:modified xsi:type="dcterms:W3CDTF">2011-10-09T23:49:40Z</dcterms:modified>
  <cp:category/>
  <cp:version/>
  <cp:contentType/>
  <cp:contentStatus/>
</cp:coreProperties>
</file>